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BERNARDO\Desktop\MANUTENCAO ELETRICA PUBLICA\"/>
    </mc:Choice>
  </mc:AlternateContent>
  <xr:revisionPtr revIDLastSave="0" documentId="13_ncr:1_{C00FD3F5-6397-4E0D-9F2F-88CF7EA1D438}" xr6:coauthVersionLast="46" xr6:coauthVersionMax="46" xr10:uidLastSave="{00000000-0000-0000-0000-000000000000}"/>
  <bookViews>
    <workbookView xWindow="-120" yWindow="-120" windowWidth="21840" windowHeight="13140" tabRatio="918" firstSheet="3" activeTab="3" xr2:uid="{00000000-000D-0000-FFFF-FFFF00000000}"/>
  </bookViews>
  <sheets>
    <sheet name="ORÇAMENTO" sheetId="5" state="hidden" r:id="rId1"/>
    <sheet name="CRONOGRAMA" sheetId="818" state="hidden" r:id="rId2"/>
    <sheet name="Comp. Varredura" sheetId="819" state="hidden" r:id="rId3"/>
    <sheet name="ILUMINAÇÃO PÚBLICA" sheetId="821" r:id="rId4"/>
    <sheet name="Comp. Pint. Meio Fio" sheetId="825" state="hidden" r:id="rId5"/>
    <sheet name="Comp. Aterro Sanit." sheetId="826" state="hidden" r:id="rId6"/>
    <sheet name="BDI" sheetId="827" state="hidden" r:id="rId7"/>
    <sheet name="L.S.B - MO direta" sheetId="828" state="hidden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0">'[1]ALTERAÇÃO PROJETO'!#REF!</definedName>
    <definedName name="\a" localSheetId="7">#REF!</definedName>
    <definedName name="\a">#REF!</definedName>
    <definedName name="\b">'[2]Quilometragem de Setor'!#REF!</definedName>
    <definedName name="\p" localSheetId="7">#REF!</definedName>
    <definedName name="\p">#REF!</definedName>
    <definedName name="\z" localSheetId="5">#REF!</definedName>
    <definedName name="\z" localSheetId="4">#REF!</definedName>
    <definedName name="\z" localSheetId="1">[3]TBCBDI!#REF!</definedName>
    <definedName name="\z" localSheetId="3">#REF!</definedName>
    <definedName name="\z">#REF!</definedName>
    <definedName name="_BLC1">#N/A</definedName>
    <definedName name="_BLC2">#N/A</definedName>
    <definedName name="_BLC3">#N/A</definedName>
    <definedName name="_BLC4">#N/A</definedName>
    <definedName name="_LDI1" localSheetId="5">#REF!</definedName>
    <definedName name="_LDI1" localSheetId="4">#REF!</definedName>
    <definedName name="_LDI1" localSheetId="3">#REF!</definedName>
    <definedName name="_LDI1">#REF!</definedName>
    <definedName name="_Order1" hidden="1">255</definedName>
    <definedName name="_PU1" localSheetId="7">[4]OBRJU95!#REF!</definedName>
    <definedName name="_PU1">[4]OBRJU95!#REF!</definedName>
    <definedName name="_TA1" localSheetId="7">[4]OBRJU95!#REF!</definedName>
    <definedName name="_TA1">[4]OBRJU95!#REF!</definedName>
    <definedName name="_TA2" localSheetId="7">[4]OBRJU95!#REF!</definedName>
    <definedName name="_TA2">[4]OBRJU95!#REF!</definedName>
    <definedName name="_Table1_In1" localSheetId="7" hidden="1">#REF!</definedName>
    <definedName name="_Table1_In1" hidden="1">#REF!</definedName>
    <definedName name="_Table1_Out" localSheetId="7" hidden="1">#REF!</definedName>
    <definedName name="_Table1_Out" hidden="1">#REF!</definedName>
    <definedName name="_Table2_In1" localSheetId="7" hidden="1">#REF!</definedName>
    <definedName name="_Table2_In1" hidden="1">#REF!</definedName>
    <definedName name="_Table2_Out" localSheetId="7" hidden="1">#REF!</definedName>
    <definedName name="_Table2_Out" hidden="1">#REF!</definedName>
    <definedName name="_z" localSheetId="5">#REF!</definedName>
    <definedName name="_z" localSheetId="4">#REF!</definedName>
    <definedName name="_z" localSheetId="3">#REF!</definedName>
    <definedName name="_z">#REF!</definedName>
    <definedName name="_z_1" localSheetId="5">#REF!</definedName>
    <definedName name="_z_1" localSheetId="4">#REF!</definedName>
    <definedName name="_z_1" localSheetId="3">#REF!</definedName>
    <definedName name="_z_1">#REF!</definedName>
    <definedName name="_z_2" localSheetId="5">'[5]Corrigida ate out-2008'!#REF!</definedName>
    <definedName name="_z_2" localSheetId="4">'[5]Corrigida ate out-2008'!#REF!</definedName>
    <definedName name="_z_2" localSheetId="3">'[5]Corrigida ate out-2008'!#REF!</definedName>
    <definedName name="_z_2">'[5]Corrigida ate out-2008'!#REF!</definedName>
    <definedName name="A" localSheetId="6">#REF!</definedName>
    <definedName name="A" localSheetId="5">#REF!</definedName>
    <definedName name="A" localSheetId="4">#REF!</definedName>
    <definedName name="A" localSheetId="3">#REF!</definedName>
    <definedName name="A" localSheetId="7">#REF!</definedName>
    <definedName name="A">#REF!</definedName>
    <definedName name="a1_10">#REF!</definedName>
    <definedName name="a1_100">#REF!</definedName>
    <definedName name="a1_15">#REF!</definedName>
    <definedName name="a1_25">#REF!</definedName>
    <definedName name="a1_5">#REF!</definedName>
    <definedName name="a1_50">#REF!</definedName>
    <definedName name="a1_a15">#REF!</definedName>
    <definedName name="a1_a5">#REF!</definedName>
    <definedName name="a2_10">#REF!</definedName>
    <definedName name="a2_100">#REF!</definedName>
    <definedName name="a2_25">#REF!</definedName>
    <definedName name="a2_5">#REF!</definedName>
    <definedName name="a2_50">#REF!</definedName>
    <definedName name="a2_a15">#REF!</definedName>
    <definedName name="aa" localSheetId="7">'[2]Quilometragem de Setor'!#REF!</definedName>
    <definedName name="aa">'[2]Quilometragem de Setor'!#REF!</definedName>
    <definedName name="aaa" localSheetId="7">'[2]Quilometragem de Setor'!#REF!</definedName>
    <definedName name="aaa">'[2]Quilometragem de Setor'!#REF!</definedName>
    <definedName name="AC" localSheetId="5">#REF!</definedName>
    <definedName name="AC" localSheetId="4">#REF!</definedName>
    <definedName name="AC" localSheetId="3">#REF!</definedName>
    <definedName name="AC">#REF!</definedName>
    <definedName name="ACRES">[6]FÓRM!$F$77:$G$81</definedName>
    <definedName name="Acréscimo_de_hora_extra" localSheetId="7">#REF!</definedName>
    <definedName name="Acréscimo_de_hora_extra">#REF!</definedName>
    <definedName name="Acréscimo_feriado" localSheetId="7">#REF!</definedName>
    <definedName name="Acréscimo_feriado">#REF!</definedName>
    <definedName name="ACUMULADO">'[7]Vínculos (Não Mexer)'!$B$4</definedName>
    <definedName name="AD" localSheetId="7">#REF!</definedName>
    <definedName name="AD">#REF!</definedName>
    <definedName name="Adicional_noturno" localSheetId="7">#REF!</definedName>
    <definedName name="Adicional_noturno">#REF!</definedName>
    <definedName name="ADNOTURNO" localSheetId="7">#REF!</definedName>
    <definedName name="ADNOTURNO">#REF!</definedName>
    <definedName name="AF" localSheetId="7">#REF!</definedName>
    <definedName name="AF">#REF!</definedName>
    <definedName name="AGRUPAMENTO_I" localSheetId="7">#REF!</definedName>
    <definedName name="AGRUPAMENTO_I">#REF!</definedName>
    <definedName name="AGRUPAMENTO_II" localSheetId="7">#REF!</definedName>
    <definedName name="AGRUPAMENTO_II">#REF!</definedName>
    <definedName name="AGRUPAMENTO_III" localSheetId="7">#REF!</definedName>
    <definedName name="AGRUPAMENTO_III">#REF!</definedName>
    <definedName name="AGRUPAMENTO_IV" localSheetId="7">#REF!</definedName>
    <definedName name="AGRUPAMENTO_IV">#REF!</definedName>
    <definedName name="AGRUPAMENTO_V" localSheetId="7">#REF!</definedName>
    <definedName name="AGRUPAMENTO_V">#REF!</definedName>
    <definedName name="Ajudante_diu_cap_mec" localSheetId="7">#REF!</definedName>
    <definedName name="Ajudante_diu_cap_mec">#REF!</definedName>
    <definedName name="Ajudante_diu_cap_mec_res" localSheetId="7">#REF!</definedName>
    <definedName name="Ajudante_diu_cap_mec_res">#REF!</definedName>
    <definedName name="Ajudante_diu_eq_padrão" localSheetId="7">#REF!</definedName>
    <definedName name="Ajudante_diu_eq_padrão">#REF!</definedName>
    <definedName name="Ajudante_diu_eq_padrão_res" localSheetId="7">#REF!</definedName>
    <definedName name="Ajudante_diu_eq_padrão_res">#REF!</definedName>
    <definedName name="Ajudante_diu_lav_vias" localSheetId="7">#REF!</definedName>
    <definedName name="Ajudante_diu_lav_vias">#REF!</definedName>
    <definedName name="Ajudante_diu_lav_vias_res" localSheetId="7">#REF!</definedName>
    <definedName name="Ajudante_diu_lav_vias_res">#REF!</definedName>
    <definedName name="Ajudante_diu_op_aterro" localSheetId="7">#REF!</definedName>
    <definedName name="Ajudante_diu_op_aterro">#REF!</definedName>
    <definedName name="Ajudante_diu_op_aterro_res" localSheetId="7">#REF!</definedName>
    <definedName name="Ajudante_diu_op_aterro_res">#REF!</definedName>
    <definedName name="Ajudante_diu_usi_rec_comp" localSheetId="7">#REF!</definedName>
    <definedName name="Ajudante_diu_usi_rec_comp">#REF!</definedName>
    <definedName name="Ajudante_diu_usi_rec_comp_res" localSheetId="7">#REF!</definedName>
    <definedName name="Ajudante_diu_usi_rec_comp_res">#REF!</definedName>
    <definedName name="Ajudante_diu_usi_tra_RSSS" localSheetId="7">#REF!</definedName>
    <definedName name="Ajudante_diu_usi_tra_RSSS">#REF!</definedName>
    <definedName name="Ajudante_diu_usi_tra_RSSS_res" localSheetId="7">#REF!</definedName>
    <definedName name="Ajudante_diu_usi_tra_RSSS_res">#REF!</definedName>
    <definedName name="Ajudante_not_cap_mec" localSheetId="7">#REF!</definedName>
    <definedName name="Ajudante_not_cap_mec">#REF!</definedName>
    <definedName name="Ajudante_not_cap_mec_res" localSheetId="7">#REF!</definedName>
    <definedName name="Ajudante_not_cap_mec_res">#REF!</definedName>
    <definedName name="Ajudante_not_eq_padrão" localSheetId="7">#REF!</definedName>
    <definedName name="Ajudante_not_eq_padrão">#REF!</definedName>
    <definedName name="Ajudante_not_eq_padrão_res" localSheetId="7">#REF!</definedName>
    <definedName name="Ajudante_not_eq_padrão_res">#REF!</definedName>
    <definedName name="Ajudante_not_lav_vias" localSheetId="7">#REF!</definedName>
    <definedName name="Ajudante_not_lav_vias">#REF!</definedName>
    <definedName name="Ajudante_not_lav_vias_res" localSheetId="7">#REF!</definedName>
    <definedName name="Ajudante_not_lav_vias_res">#REF!</definedName>
    <definedName name="Ajudante_not_op_aterro" localSheetId="7">#REF!</definedName>
    <definedName name="Ajudante_not_op_aterro">#REF!</definedName>
    <definedName name="Ajudante_not_op_aterro_res" localSheetId="7">#REF!</definedName>
    <definedName name="Ajudante_not_op_aterro_res">#REF!</definedName>
    <definedName name="Ajudante_not_usi_rec_comp" localSheetId="7">#REF!</definedName>
    <definedName name="Ajudante_not_usi_rec_comp">#REF!</definedName>
    <definedName name="Ajudante_not_usi_rec_comp_res" localSheetId="7">#REF!</definedName>
    <definedName name="Ajudante_not_usi_rec_comp_res">#REF!</definedName>
    <definedName name="Ajudante_not_usi_tra_RSSS" localSheetId="7">#REF!</definedName>
    <definedName name="Ajudante_not_usi_tra_RSSS">#REF!</definedName>
    <definedName name="Ajudante_not_usi_tra_RSSS_res" localSheetId="7">#REF!</definedName>
    <definedName name="Ajudante_not_usi_tra_RSSS_res">#REF!</definedName>
    <definedName name="ALUGUEL">[7]Planejamento!$E$29</definedName>
    <definedName name="Análise" localSheetId="7">#REF!</definedName>
    <definedName name="Análise">#REF!</definedName>
    <definedName name="AnimCapa" localSheetId="7">#REF!</definedName>
    <definedName name="AnimCapa">#REF!</definedName>
    <definedName name="AnimDetalhes" localSheetId="7">#REF!</definedName>
    <definedName name="AnimDetalhes">#REF!</definedName>
    <definedName name="Apoio" localSheetId="7">#REF!</definedName>
    <definedName name="Apoio">#REF!</definedName>
    <definedName name="_xlnm.Print_Area" localSheetId="6">BDI!$A$2:$P$23</definedName>
    <definedName name="_xlnm.Print_Area" localSheetId="5">'Comp. Aterro Sanit.'!$A$2:$O$67</definedName>
    <definedName name="_xlnm.Print_Area" localSheetId="4">'Comp. Pint. Meio Fio'!$A$2:$O$61</definedName>
    <definedName name="_xlnm.Print_Area" localSheetId="2">'Comp. Varredura'!$A$2:$M$69</definedName>
    <definedName name="_xlnm.Print_Area" localSheetId="1">CRONOGRAMA!$A$2:$O$27</definedName>
    <definedName name="_xlnm.Print_Area" localSheetId="3">'ILUMINAÇÃO PÚBLICA'!$A$2:$M$73</definedName>
    <definedName name="_xlnm.Print_Area" localSheetId="7">'L.S.B - MO direta'!$A$2:$J$42</definedName>
    <definedName name="_xlnm.Print_Area" localSheetId="0">ORÇAMENTO!$A$2:$G$17</definedName>
    <definedName name="Área_impressão_IM" localSheetId="5">#REF!</definedName>
    <definedName name="Área_impressão_IM" localSheetId="4">#REF!</definedName>
    <definedName name="Área_impressão_IM" localSheetId="3">#REF!</definedName>
    <definedName name="Área_impressão_IM">#REF!</definedName>
    <definedName name="Área_impressão_IM_1" localSheetId="5">#REF!</definedName>
    <definedName name="Área_impressão_IM_1" localSheetId="4">#REF!</definedName>
    <definedName name="Área_impressão_IM_1">#REF!</definedName>
    <definedName name="ÁREA_PROCV_SUB_EMPREITEIRAS">[8]Códigos!$B$5:$C$32</definedName>
    <definedName name="AterroCapa" localSheetId="7">#REF!</definedName>
    <definedName name="AterroCapa">#REF!</definedName>
    <definedName name="AterroDetalhes" localSheetId="7">#REF!</definedName>
    <definedName name="AterroDetalhes">#REF!</definedName>
    <definedName name="Aut_original" localSheetId="5">[9]PROJETO!#REF!</definedName>
    <definedName name="Aut_original" localSheetId="4">[9]PROJETO!#REF!</definedName>
    <definedName name="Aut_original" localSheetId="3">[9]PROJETO!#REF!</definedName>
    <definedName name="Aut_original">[9]PROJETO!#REF!</definedName>
    <definedName name="Aut_original2" localSheetId="5">[10]PROJETO!#REF!</definedName>
    <definedName name="Aut_original2" localSheetId="4">[10]PROJETO!#REF!</definedName>
    <definedName name="Aut_original2" localSheetId="3">[10]PROJETO!#REF!</definedName>
    <definedName name="Aut_original2">[10]PROJETO!#REF!</definedName>
    <definedName name="Aut_resumo" localSheetId="5">[11]RESUMO_AUT1!#REF!</definedName>
    <definedName name="Aut_resumo" localSheetId="4">[11]RESUMO_AUT1!#REF!</definedName>
    <definedName name="Aut_resumo" localSheetId="3">[11]RESUMO_AUT1!#REF!</definedName>
    <definedName name="Aut_resumo">[11]RESUMO_AUT1!#REF!</definedName>
    <definedName name="aux" localSheetId="5">#REF!</definedName>
    <definedName name="aux" localSheetId="4">#REF!</definedName>
    <definedName name="aux">#REF!</definedName>
    <definedName name="AUXILIARES" localSheetId="5">#REF!</definedName>
    <definedName name="AUXILIARES" localSheetId="4">#REF!</definedName>
    <definedName name="AUXILIARES">#REF!</definedName>
    <definedName name="B" localSheetId="7">#REF!</definedName>
    <definedName name="B">#REF!</definedName>
    <definedName name="b1_10">#REF!</definedName>
    <definedName name="b1_100">#REF!</definedName>
    <definedName name="b1_25">#REF!</definedName>
    <definedName name="b1_5">#REF!</definedName>
    <definedName name="b1_50">#REF!</definedName>
    <definedName name="b1_a15">#REF!</definedName>
    <definedName name="b1_b15">#REF!</definedName>
    <definedName name="b2_10">#REF!</definedName>
    <definedName name="b2_100">#REF!</definedName>
    <definedName name="b2_15">#REF!</definedName>
    <definedName name="b2_25">#REF!</definedName>
    <definedName name="b2_5">#REF!</definedName>
    <definedName name="b2_50">#REF!</definedName>
    <definedName name="b2_a15">#REF!</definedName>
    <definedName name="b2_b15">#REF!</definedName>
    <definedName name="BAIRROS">'[7]Vínculos (Não Mexer)'!$I$3:$J$19</definedName>
    <definedName name="BANCO" localSheetId="7">#REF!</definedName>
    <definedName name="BANCO">#REF!</definedName>
    <definedName name="Banco_dados_IM" localSheetId="7">#REF!</definedName>
    <definedName name="Banco_dados_IM">#REF!</definedName>
    <definedName name="_xlnm.Database" localSheetId="7">#REF!</definedName>
    <definedName name="_xlnm.Database">#REF!</definedName>
    <definedName name="Basc" localSheetId="7">#REF!</definedName>
    <definedName name="Basc">#REF!</definedName>
    <definedName name="BASCARROCERIA" localSheetId="5">#REF!</definedName>
    <definedName name="BASCARROCERIA" localSheetId="4">#REF!</definedName>
    <definedName name="BASCARROCERIA" localSheetId="3">#REF!</definedName>
    <definedName name="BASCARROCERIA">#REF!</definedName>
    <definedName name="BD_sal_aju_aterro" localSheetId="7">#REF!</definedName>
    <definedName name="BD_sal_aju_aterro">#REF!</definedName>
    <definedName name="BD_sal_aju_cam_aberto" localSheetId="7">#REF!</definedName>
    <definedName name="BD_sal_aju_cam_aberto">#REF!</definedName>
    <definedName name="BD_sal_aju_mec_cam_com" localSheetId="7">#REF!</definedName>
    <definedName name="BD_sal_aju_mec_cam_com">#REF!</definedName>
    <definedName name="BD_sal_aju_usi_tra_RSSS" localSheetId="7">#REF!</definedName>
    <definedName name="BD_sal_aju_usi_tra_RSSS">#REF!</definedName>
    <definedName name="BD_sal_carrinheiro" localSheetId="7">#REF!</definedName>
    <definedName name="BD_sal_carrinheiro">#REF!</definedName>
    <definedName name="BD_sal_coletor_dom" localSheetId="7">#REF!</definedName>
    <definedName name="BD_sal_coletor_dom">#REF!</definedName>
    <definedName name="BD_sal_coletor_hosp" localSheetId="7">#REF!</definedName>
    <definedName name="BD_sal_coletor_hosp">#REF!</definedName>
    <definedName name="BD_sal_coletor_varrição" localSheetId="7">#REF!</definedName>
    <definedName name="BD_sal_coletor_varrição">#REF!</definedName>
    <definedName name="BD_sal_encarregado" localSheetId="7">#REF!</definedName>
    <definedName name="BD_sal_encarregado">#REF!</definedName>
    <definedName name="BD_sal_encarregado_aterro" localSheetId="7">#REF!</definedName>
    <definedName name="BD_sal_encarregado_aterro">#REF!</definedName>
    <definedName name="BD_sal_feitor_varrição" localSheetId="7">#REF!</definedName>
    <definedName name="BD_sal_feitor_varrição">#REF!</definedName>
    <definedName name="BD_sal_gari" localSheetId="7">#REF!</definedName>
    <definedName name="BD_sal_gari">#REF!</definedName>
    <definedName name="BD_sal_jardineiro" localSheetId="7">#REF!</definedName>
    <definedName name="BD_sal_jardineiro">#REF!</definedName>
    <definedName name="BD_sal_lav_cam_com" localSheetId="7">#REF!</definedName>
    <definedName name="BD_sal_lav_cam_com">#REF!</definedName>
    <definedName name="BD_sal_limp_boca_lobo" localSheetId="7">#REF!</definedName>
    <definedName name="BD_sal_limp_boca_lobo">#REF!</definedName>
    <definedName name="BD_sal_limp_fossa" localSheetId="7">#REF!</definedName>
    <definedName name="BD_sal_limp_fossa">#REF!</definedName>
    <definedName name="BD_sal_mec_cam_com" localSheetId="7">#REF!</definedName>
    <definedName name="BD_sal_mec_cam_com">#REF!</definedName>
    <definedName name="BD_sal_mot_cam_com" localSheetId="7">#REF!</definedName>
    <definedName name="BD_sal_mot_cam_com">#REF!</definedName>
    <definedName name="BD_sal_op_balança" localSheetId="7">#REF!</definedName>
    <definedName name="BD_sal_op_balança">#REF!</definedName>
    <definedName name="BD_sal_op_maq_capinadeira" localSheetId="7">#REF!</definedName>
    <definedName name="BD_sal_op_maq_capinadeira">#REF!</definedName>
    <definedName name="BD_sal_op_pá_carr" localSheetId="7">#REF!</definedName>
    <definedName name="BD_sal_op_pá_carr">#REF!</definedName>
    <definedName name="BD_sal_op_roçadeira" localSheetId="7">#REF!</definedName>
    <definedName name="BD_sal_op_roçadeira">#REF!</definedName>
    <definedName name="BD_sal_op_rolo_com" localSheetId="7">#REF!</definedName>
    <definedName name="BD_sal_op_rolo_com">#REF!</definedName>
    <definedName name="BD_sal_op_usi_tra_RSSS" localSheetId="7">#REF!</definedName>
    <definedName name="BD_sal_op_usi_tra_RSSS">#REF!</definedName>
    <definedName name="BD_sal_op_usina_rec_comp" localSheetId="7">#REF!</definedName>
    <definedName name="BD_sal_op_usina_rec_comp">#REF!</definedName>
    <definedName name="BD_sal_podador" localSheetId="7">#REF!</definedName>
    <definedName name="BD_sal_podador">#REF!</definedName>
    <definedName name="BD_sal_porteiro" localSheetId="7">#REF!</definedName>
    <definedName name="BD_sal_porteiro">#REF!</definedName>
    <definedName name="BD_sal_tratorista" localSheetId="7">#REF!</definedName>
    <definedName name="BD_sal_tratorista">#REF!</definedName>
    <definedName name="BD_sal_varredeira" localSheetId="7">#REF!</definedName>
    <definedName name="BD_sal_varredeira">#REF!</definedName>
    <definedName name="BD_sal_vigia" localSheetId="7">#REF!</definedName>
    <definedName name="BD_sal_vigia">#REF!</definedName>
    <definedName name="BDE" localSheetId="7">#REF!</definedName>
    <definedName name="BDE">#REF!</definedName>
    <definedName name="BDEQ" localSheetId="7">#REF!</definedName>
    <definedName name="BDEQ">#REF!</definedName>
    <definedName name="BDI" localSheetId="6">'[12]Lote 01'!#REF!</definedName>
    <definedName name="BDI" localSheetId="5">#REF!</definedName>
    <definedName name="BDI" localSheetId="4">#REF!</definedName>
    <definedName name="bdi" localSheetId="7">#REF!</definedName>
    <definedName name="BDI">#REF!</definedName>
    <definedName name="BDI_SINAPI" localSheetId="7">'[12]Lote 01'!#REF!</definedName>
    <definedName name="BDI_SINAPI">'[12]Lote 01'!#REF!</definedName>
    <definedName name="BDMO" localSheetId="7">#REF!</definedName>
    <definedName name="BDMO">#REF!</definedName>
    <definedName name="BOLETINS">'[7]Vínculos (Não Mexer)'!$M$3:$N$19</definedName>
    <definedName name="Bomba_putzmeister" localSheetId="7">#REF!</definedName>
    <definedName name="Bomba_putzmeister">#REF!</definedName>
    <definedName name="BT" localSheetId="7">#REF!</definedName>
    <definedName name="BT">#REF!</definedName>
    <definedName name="BUEIROSMETALICOS" localSheetId="5">#REF!</definedName>
    <definedName name="BUEIROSMETALICOS" localSheetId="4">#REF!</definedName>
    <definedName name="BUEIROSMETALICOS" localSheetId="3">#REF!</definedName>
    <definedName name="BUEIROSMETALICOS">#REF!</definedName>
    <definedName name="C_" localSheetId="7">#REF!</definedName>
    <definedName name="C_">#REF!</definedName>
    <definedName name="CANT_ETE" localSheetId="7">[7]Planejamento!#REF!</definedName>
    <definedName name="CANT_ETE">[7]Planejamento!#REF!</definedName>
    <definedName name="Carr" localSheetId="7">#REF!</definedName>
    <definedName name="Carr">#REF!</definedName>
    <definedName name="CERCA_ETE" localSheetId="7">[7]Planejamento!#REF!</definedName>
    <definedName name="CERCA_ETE">[7]Planejamento!#REF!</definedName>
    <definedName name="Cesta_Básica" localSheetId="7">#REF!</definedName>
    <definedName name="Cesta_Básica">#REF!</definedName>
    <definedName name="CIDADE">'[7]Vínculos (Não Mexer)'!$G$36</definedName>
    <definedName name="CL" localSheetId="7">#REF!</definedName>
    <definedName name="CL">#REF!</definedName>
    <definedName name="CLIBA" localSheetId="7">#REF!</definedName>
    <definedName name="CLIBA">#REF!</definedName>
    <definedName name="Código" localSheetId="7">#REF!</definedName>
    <definedName name="Código">#REF!</definedName>
    <definedName name="CÓDIGOSCG" localSheetId="5">#REF!</definedName>
    <definedName name="CÓDIGOSCG" localSheetId="4">#REF!</definedName>
    <definedName name="CÓDIGOSCG" localSheetId="3">#REF!</definedName>
    <definedName name="CÓDIGOSCG">#REF!</definedName>
    <definedName name="coleta" localSheetId="7">#REF!</definedName>
    <definedName name="coleta">#REF!</definedName>
    <definedName name="coleta1" localSheetId="7">#REF!</definedName>
    <definedName name="coleta1">#REF!</definedName>
    <definedName name="coleta2" localSheetId="7">#REF!</definedName>
    <definedName name="coleta2">#REF!</definedName>
    <definedName name="coleta3" localSheetId="7">#REF!</definedName>
    <definedName name="coleta3">#REF!</definedName>
    <definedName name="coleta4" localSheetId="7">#REF!</definedName>
    <definedName name="coleta4">#REF!</definedName>
    <definedName name="coleta5" localSheetId="7">#REF!</definedName>
    <definedName name="coleta5">#REF!</definedName>
    <definedName name="coleta6" localSheetId="7">#REF!</definedName>
    <definedName name="coleta6">#REF!</definedName>
    <definedName name="coleta7" localSheetId="7">#REF!</definedName>
    <definedName name="coleta7">#REF!</definedName>
    <definedName name="coleta8" localSheetId="7">#REF!</definedName>
    <definedName name="coleta8">#REF!</definedName>
    <definedName name="coleta9" localSheetId="7">#REF!</definedName>
    <definedName name="coleta9">#REF!</definedName>
    <definedName name="Coletor_diu_col_dom" localSheetId="7">#REF!</definedName>
    <definedName name="Coletor_diu_col_dom">#REF!</definedName>
    <definedName name="Coletor_diu_col_dom_res" localSheetId="7">#REF!</definedName>
    <definedName name="Coletor_diu_col_dom_res">#REF!</definedName>
    <definedName name="Coletor_diu_col_hosp" localSheetId="7">#REF!</definedName>
    <definedName name="Coletor_diu_col_hosp">#REF!</definedName>
    <definedName name="Coletor_diu_col_hosp_res" localSheetId="7">#REF!</definedName>
    <definedName name="Coletor_diu_col_hosp_res">#REF!</definedName>
    <definedName name="Coletor_diu_col_sel" localSheetId="7">#REF!</definedName>
    <definedName name="Coletor_diu_col_sel">#REF!</definedName>
    <definedName name="Coletor_diu_col_sel_res" localSheetId="7">#REF!</definedName>
    <definedName name="Coletor_diu_col_sel_res">#REF!</definedName>
    <definedName name="Coletor_not_col_dom" localSheetId="7">#REF!</definedName>
    <definedName name="Coletor_not_col_dom">#REF!</definedName>
    <definedName name="Coletor_not_col_dom_res" localSheetId="7">#REF!</definedName>
    <definedName name="Coletor_not_col_dom_res">#REF!</definedName>
    <definedName name="Coletor_not_col_hosp" localSheetId="7">#REF!</definedName>
    <definedName name="Coletor_not_col_hosp">#REF!</definedName>
    <definedName name="Coletor_not_col_hosp_res" localSheetId="7">#REF!</definedName>
    <definedName name="Coletor_not_col_hosp_res">#REF!</definedName>
    <definedName name="Coletor_not_col_sel" localSheetId="7">#REF!</definedName>
    <definedName name="Coletor_not_col_sel">#REF!</definedName>
    <definedName name="Coletor_not_col_sel_res" localSheetId="7">#REF!</definedName>
    <definedName name="Coletor_not_col_sel_res">#REF!</definedName>
    <definedName name="CompCapa" localSheetId="7">#REF!</definedName>
    <definedName name="CompCapa">#REF!</definedName>
    <definedName name="CompDetalhes" localSheetId="7">#REF!</definedName>
    <definedName name="CompDetalhes">#REF!</definedName>
    <definedName name="CONS.ASF." localSheetId="5">#REF!</definedName>
    <definedName name="CONS.ASF." localSheetId="4">#REF!</definedName>
    <definedName name="CONS.ASF." localSheetId="3">#REF!</definedName>
    <definedName name="CONS.ASF.">#REF!</definedName>
    <definedName name="CONSERVAÇÃO" localSheetId="5">#REF!</definedName>
    <definedName name="CONSERVAÇÃO" localSheetId="4">#REF!</definedName>
    <definedName name="CONSERVAÇÃO" localSheetId="3">#REF!</definedName>
    <definedName name="CONSERVAÇÃO">#REF!</definedName>
    <definedName name="Consumo_Cam_Comp" localSheetId="7">#REF!</definedName>
    <definedName name="Consumo_Cam_Comp">#REF!</definedName>
    <definedName name="Consumo_veículo_leve" localSheetId="7">#REF!</definedName>
    <definedName name="Consumo_veículo_leve">#REF!</definedName>
    <definedName name="CONT_REPASSE">#REF!</definedName>
    <definedName name="Convênio_médico" localSheetId="7">#REF!</definedName>
    <definedName name="Convênio_médico">#REF!</definedName>
    <definedName name="_xlnm.Criteria" localSheetId="7">#REF!</definedName>
    <definedName name="_xlnm.Criteria">#REF!</definedName>
    <definedName name="Critérios_IM" localSheetId="7">#REF!</definedName>
    <definedName name="Critérios_IM">#REF!</definedName>
    <definedName name="CS" localSheetId="7">#REF!</definedName>
    <definedName name="CS">#REF!</definedName>
    <definedName name="CUSTO_OPERACIONAL" localSheetId="7">#REF!</definedName>
    <definedName name="CUSTO_OPERACIONAL">#REF!</definedName>
    <definedName name="Custo_tot_coletor_col_sel" localSheetId="7">#REF!</definedName>
    <definedName name="Custo_tot_coletor_col_sel">#REF!</definedName>
    <definedName name="Custo_tot_mot_col_sel" localSheetId="7">#REF!</definedName>
    <definedName name="Custo_tot_mot_col_sel">#REF!</definedName>
    <definedName name="Custo_tot_mot_eq_padrão" localSheetId="7">#REF!</definedName>
    <definedName name="Custo_tot_mot_eq_padrão">#REF!</definedName>
    <definedName name="Custo_tot_uniforme_col_sel" localSheetId="7">#REF!</definedName>
    <definedName name="Custo_tot_uniforme_col_sel">#REF!</definedName>
    <definedName name="Custo_tot_uniforme_var_man" localSheetId="7">#REF!</definedName>
    <definedName name="Custo_tot_uniforme_var_man">#REF!</definedName>
    <definedName name="Custo_tot_varredeiras_var_man" localSheetId="7">#REF!</definedName>
    <definedName name="Custo_tot_varredeiras_var_man">#REF!</definedName>
    <definedName name="Custo_total_cam_comp" localSheetId="7">#REF!</definedName>
    <definedName name="Custo_total_cam_comp">#REF!</definedName>
    <definedName name="Custo_total_coletor_dom" localSheetId="7">#REF!</definedName>
    <definedName name="Custo_total_coletor_dom">#REF!</definedName>
    <definedName name="Custo_total_comb_cam_coletor" localSheetId="7">#REF!</definedName>
    <definedName name="Custo_total_comb_cam_coletor">#REF!</definedName>
    <definedName name="Custo_total_ferramentas_coleta" localSheetId="7">#REF!</definedName>
    <definedName name="Custo_total_ferramentas_coleta">#REF!</definedName>
    <definedName name="Custo_total_inst_coleta_dom" localSheetId="7">#REF!</definedName>
    <definedName name="Custo_total_inst_coleta_dom">#REF!</definedName>
    <definedName name="Custo_total_lub_lavagem_cam_col" localSheetId="7">#REF!</definedName>
    <definedName name="Custo_total_lub_lavagem_cam_col">#REF!</definedName>
    <definedName name="Custo_total_lub_lavagem_cam_comp" localSheetId="7">#REF!</definedName>
    <definedName name="Custo_total_lub_lavagem_cam_comp">#REF!</definedName>
    <definedName name="Custo_total_mo_ind_coleta" localSheetId="7">#REF!</definedName>
    <definedName name="Custo_total_mo_ind_coleta">#REF!</definedName>
    <definedName name="Custo_total_motorista" localSheetId="7">#REF!</definedName>
    <definedName name="Custo_total_motorista">#REF!</definedName>
    <definedName name="Custo_total_pneu_caminhão" localSheetId="7">#REF!</definedName>
    <definedName name="Custo_total_pneu_caminhão">#REF!</definedName>
    <definedName name="Custo_total_rádio_cam_com" localSheetId="7">#REF!</definedName>
    <definedName name="Custo_total_rádio_cam_com">#REF!</definedName>
    <definedName name="Custo_total_uniforme_coleta" localSheetId="7">#REF!</definedName>
    <definedName name="Custo_total_uniforme_coleta">#REF!</definedName>
    <definedName name="Custo_total_vei_fisc_coleta" localSheetId="7">#REF!</definedName>
    <definedName name="Custo_total_vei_fisc_coleta">#REF!</definedName>
    <definedName name="Custo_total_vei_fisc_coleta_dom" localSheetId="7">#REF!</definedName>
    <definedName name="Custo_total_vei_fisc_coleta_dom">#REF!</definedName>
    <definedName name="CV" localSheetId="7">#REF!</definedName>
    <definedName name="CV">#REF!</definedName>
    <definedName name="D" localSheetId="7">#REF!</definedName>
    <definedName name="D">#REF!</definedName>
    <definedName name="d_col" localSheetId="7">#REF!</definedName>
    <definedName name="d_col">#REF!</definedName>
    <definedName name="d_eq" localSheetId="7">#REF!</definedName>
    <definedName name="d_eq">#REF!</definedName>
    <definedName name="d_var" localSheetId="7">#REF!</definedName>
    <definedName name="d_var">#REF!</definedName>
    <definedName name="d1a">#REF!</definedName>
    <definedName name="d2a">#REF!</definedName>
    <definedName name="DADOS" localSheetId="7">#REF!</definedName>
    <definedName name="DADOS">#REF!</definedName>
    <definedName name="DATA">'[7]Vínculos (Não Mexer)'!$G$26</definedName>
    <definedName name="Des" localSheetId="7">#REF!</definedName>
    <definedName name="Des">#REF!</definedName>
    <definedName name="Desconto_vale_ref" localSheetId="7">#REF!</definedName>
    <definedName name="Desconto_vale_ref">#REF!</definedName>
    <definedName name="Desconto_vale_transp" localSheetId="7">#REF!</definedName>
    <definedName name="Desconto_vale_transp">#REF!</definedName>
    <definedName name="DESCR_COMPL">#REF!="S"</definedName>
    <definedName name="DESCRICAO" localSheetId="7">[4]OBRJU95!#REF!</definedName>
    <definedName name="DESCRICAO">[4]OBRJU95!#REF!</definedName>
    <definedName name="Dias_trab_mês" localSheetId="7">#REF!</definedName>
    <definedName name="Dias_trab_mês">#REF!</definedName>
    <definedName name="Dias_trabalhados" localSheetId="7">#REF!</definedName>
    <definedName name="Dias_trabalhados">#REF!</definedName>
    <definedName name="DIST_CANTEIRO">[7]Planejamento!$E$33</definedName>
    <definedName name="div_c_cam" localSheetId="7">#REF!</definedName>
    <definedName name="div_c_cam">#REF!</definedName>
    <definedName name="div_c_cam1" localSheetId="7">#REF!</definedName>
    <definedName name="div_c_cam1">#REF!</definedName>
    <definedName name="div_c_cam2" localSheetId="7">#REF!</definedName>
    <definedName name="div_c_cam2">#REF!</definedName>
    <definedName name="div_c_cam3" localSheetId="7">#REF!</definedName>
    <definedName name="div_c_cam3">#REF!</definedName>
    <definedName name="div_c_cam4" localSheetId="7">#REF!</definedName>
    <definedName name="div_c_cam4">#REF!</definedName>
    <definedName name="div_c_cam5" localSheetId="7">#REF!</definedName>
    <definedName name="div_c_cam5">#REF!</definedName>
    <definedName name="div_c_cam6" localSheetId="7">#REF!</definedName>
    <definedName name="div_c_cam6">#REF!</definedName>
    <definedName name="div_c_cam7" localSheetId="7">#REF!</definedName>
    <definedName name="div_c_cam7">#REF!</definedName>
    <definedName name="div_c_cam8" localSheetId="7">#REF!</definedName>
    <definedName name="div_c_cam8">#REF!</definedName>
    <definedName name="div_c_cam9" localSheetId="7">#REF!</definedName>
    <definedName name="div_c_cam9">#REF!</definedName>
    <definedName name="div_s_cam" localSheetId="7">#REF!</definedName>
    <definedName name="div_s_cam">#REF!</definedName>
    <definedName name="div_s_cam1" localSheetId="7">#REF!</definedName>
    <definedName name="div_s_cam1">#REF!</definedName>
    <definedName name="div_s_cam2" localSheetId="7">#REF!</definedName>
    <definedName name="div_s_cam2">#REF!</definedName>
    <definedName name="div_s_cam3" localSheetId="7">#REF!</definedName>
    <definedName name="div_s_cam3">#REF!</definedName>
    <definedName name="div_s_cam4" localSheetId="7">#REF!</definedName>
    <definedName name="div_s_cam4">#REF!</definedName>
    <definedName name="div_s_cam5" localSheetId="7">#REF!</definedName>
    <definedName name="div_s_cam5">#REF!</definedName>
    <definedName name="div_s_cam6" localSheetId="7">#REF!</definedName>
    <definedName name="div_s_cam6">#REF!</definedName>
    <definedName name="div_s_cam7" localSheetId="7">#REF!</definedName>
    <definedName name="div_s_cam7">#REF!</definedName>
    <definedName name="div_s_cam8" localSheetId="7">#REF!</definedName>
    <definedName name="div_s_cam8">#REF!</definedName>
    <definedName name="div_s_cam9" localSheetId="7">#REF!</definedName>
    <definedName name="div_s_cam9">#REF!</definedName>
    <definedName name="DMTCapas" localSheetId="7">#REF!</definedName>
    <definedName name="DMTCapas">#REF!</definedName>
    <definedName name="DMTDetalhes" localSheetId="7">#REF!</definedName>
    <definedName name="DMTDetalhes">#REF!</definedName>
    <definedName name="DRENAGEM" localSheetId="5">#REF!</definedName>
    <definedName name="DRENAGEM" localSheetId="4">#REF!</definedName>
    <definedName name="DRENAGEM" localSheetId="3">#REF!</definedName>
    <definedName name="DRENAGEM">#REF!</definedName>
    <definedName name="DRENAGEM1" localSheetId="5">#REF!</definedName>
    <definedName name="DRENAGEM1" localSheetId="4">#REF!</definedName>
    <definedName name="DRENAGEM1" localSheetId="3">#REF!</definedName>
    <definedName name="DRENAGEM1">#REF!</definedName>
    <definedName name="DT_OBRA" localSheetId="7">[7]Planejamento!#REF!</definedName>
    <definedName name="DT_OBRA">[7]Planejamento!#REF!</definedName>
    <definedName name="DURAÇÃO_ETE" localSheetId="7">[7]Planejamento!#REF!</definedName>
    <definedName name="DURAÇÃO_ETE">[7]Planejamento!#REF!</definedName>
    <definedName name="E" localSheetId="7">#REF!</definedName>
    <definedName name="E">#REF!</definedName>
    <definedName name="EM" localSheetId="7">#REF!</definedName>
    <definedName name="EM">#REF!</definedName>
    <definedName name="EMPREITEIRAS">'[7]Vínculos (Não Mexer)'!$G$3:$H$19</definedName>
    <definedName name="ENCARGOS" localSheetId="7">#REF!</definedName>
    <definedName name="ENCARGOS">#REF!</definedName>
    <definedName name="Encargos_sociais" localSheetId="7">#REF!</definedName>
    <definedName name="Encargos_sociais">#REF!</definedName>
    <definedName name="Encarregado_diu_op_aterro" localSheetId="7">#REF!</definedName>
    <definedName name="Encarregado_diu_op_aterro">#REF!</definedName>
    <definedName name="Encarregado_diu_op_aterro_res" localSheetId="7">#REF!</definedName>
    <definedName name="Encarregado_diu_op_aterro_res">#REF!</definedName>
    <definedName name="Encarregado_not_op_aterro" localSheetId="7">#REF!</definedName>
    <definedName name="Encarregado_not_op_aterro">#REF!</definedName>
    <definedName name="Encarregado_not_op_aterro_res" localSheetId="7">#REF!</definedName>
    <definedName name="Encarregado_not_op_aterro_res">#REF!</definedName>
    <definedName name="ENOB" localSheetId="7">#REF!</definedName>
    <definedName name="ENOB">#REF!</definedName>
    <definedName name="EQ_LEVES" localSheetId="7">[7]Planejamento!#REF!</definedName>
    <definedName name="EQ_LEVES">[7]Planejamento!#REF!</definedName>
    <definedName name="EQ_PESADOS" localSheetId="7">[7]Planejamento!#REF!</definedName>
    <definedName name="EQ_PESADOS">[7]Planejamento!#REF!</definedName>
    <definedName name="EQPTO" localSheetId="7">#REF!</definedName>
    <definedName name="EQPTO">#REF!</definedName>
    <definedName name="EQUIP_LEVE">[7]Planejamento!$E$34</definedName>
    <definedName name="EQUIP_PESADO">[7]Planejamento!$E$35</definedName>
    <definedName name="equipamentos" localSheetId="5">#REF!</definedName>
    <definedName name="equipamentos" localSheetId="4">#REF!</definedName>
    <definedName name="equipamentos">#REF!</definedName>
    <definedName name="ESCRITÓRIO">'[7]Carta à C. E. F.'!$P$17</definedName>
    <definedName name="eu" localSheetId="0" hidden="1">{#N/A,#N/A,FALSE,"MO (2)"}</definedName>
    <definedName name="eu" hidden="1">{#N/A,#N/A,FALSE,"MO (2)"}</definedName>
    <definedName name="Exam_méd" localSheetId="7">#REF!</definedName>
    <definedName name="Exam_méd">#REF!</definedName>
    <definedName name="F" localSheetId="7">#REF!</definedName>
    <definedName name="F">#REF!</definedName>
    <definedName name="F_varrição_diu_var_man" localSheetId="7">#REF!</definedName>
    <definedName name="F_varrição_diu_var_man">#REF!</definedName>
    <definedName name="F_varrição_diu_var_man_res" localSheetId="7">#REF!</definedName>
    <definedName name="F_varrição_diu_var_man_res">#REF!</definedName>
    <definedName name="F_varrição_not_var_man" localSheetId="7">#REF!</definedName>
    <definedName name="F_varrição_not_var_man">#REF!</definedName>
    <definedName name="F_varrição_not_var_man_res" localSheetId="7">#REF!</definedName>
    <definedName name="F_varrição_not_var_man_res">#REF!</definedName>
    <definedName name="FarmCapa" localSheetId="7">#REF!</definedName>
    <definedName name="FarmCapa">#REF!</definedName>
    <definedName name="FarmDetalhes" localSheetId="7">#REF!</definedName>
    <definedName name="FarmDetalhes">#REF!</definedName>
    <definedName name="FatSabadoOut">'[13]TrafContExpan-NoPrint'!$O$5</definedName>
    <definedName name="FatSextaOut">'[13]TrafContExpan-NoPrint'!$O$4</definedName>
    <definedName name="FATURA02" localSheetId="7">'[1]ALTERAÇÃO PROJETO'!#REF!</definedName>
    <definedName name="FATURA02">'[1]ALTERAÇÃO PROJETO'!#REF!</definedName>
    <definedName name="FGV" localSheetId="5">#REF!</definedName>
    <definedName name="FGV" localSheetId="4">#REF!</definedName>
    <definedName name="FGV">#REF!</definedName>
    <definedName name="FGVC" localSheetId="5">#REF!</definedName>
    <definedName name="FGVC" localSheetId="4">#REF!</definedName>
    <definedName name="FGVC">#REF!</definedName>
    <definedName name="FO" localSheetId="7">#REF!</definedName>
    <definedName name="FO">#REF!</definedName>
    <definedName name="G" localSheetId="7">#REF!</definedName>
    <definedName name="G">#REF!</definedName>
    <definedName name="gh" localSheetId="7">#REF!</definedName>
    <definedName name="gh">#REF!</definedName>
    <definedName name="gr_objetos" localSheetId="7">#REF!</definedName>
    <definedName name="gr_objetos">#REF!</definedName>
    <definedName name="gr_objetos1" localSheetId="7">#REF!</definedName>
    <definedName name="gr_objetos1">#REF!</definedName>
    <definedName name="gr_objetos2" localSheetId="7">#REF!</definedName>
    <definedName name="gr_objetos2">#REF!</definedName>
    <definedName name="gr_objetos3" localSheetId="7">#REF!</definedName>
    <definedName name="gr_objetos3">#REF!</definedName>
    <definedName name="gr_objetos4" localSheetId="7">#REF!</definedName>
    <definedName name="gr_objetos4">#REF!</definedName>
    <definedName name="gr_objetos5" localSheetId="7">#REF!</definedName>
    <definedName name="gr_objetos5">#REF!</definedName>
    <definedName name="gr_objetos6" localSheetId="7">#REF!</definedName>
    <definedName name="gr_objetos6">#REF!</definedName>
    <definedName name="gr_objetos7" localSheetId="7">#REF!</definedName>
    <definedName name="gr_objetos7">#REF!</definedName>
    <definedName name="gr_objetos8" localSheetId="7">#REF!</definedName>
    <definedName name="gr_objetos8">#REF!</definedName>
    <definedName name="gr_objetos9" localSheetId="7">#REF!</definedName>
    <definedName name="gr_objetos9">#REF!</definedName>
    <definedName name="H_coletor" localSheetId="7">#REF!</definedName>
    <definedName name="H_coletor">#REF!</definedName>
    <definedName name="H_extra_diurna_lav_vias_mês" localSheetId="7">#REF!</definedName>
    <definedName name="H_extra_diurna_lav_vias_mês">#REF!</definedName>
    <definedName name="H_extra_diurna_prevista_cap_mec_mês" localSheetId="7">#REF!</definedName>
    <definedName name="H_extra_diurna_prevista_cap_mec_mês">#REF!</definedName>
    <definedName name="H_extra_diurna_prevista_col_hosp_mês" localSheetId="7">#REF!</definedName>
    <definedName name="H_extra_diurna_prevista_col_hosp_mês">#REF!</definedName>
    <definedName name="H_extra_diurna_prevista_coleta_dom_mês" localSheetId="7">#REF!</definedName>
    <definedName name="H_extra_diurna_prevista_coleta_dom_mês">#REF!</definedName>
    <definedName name="H_extra_diurna_prevista_coleta_seletiva_mês" localSheetId="7">#REF!</definedName>
    <definedName name="H_extra_diurna_prevista_coleta_seletiva_mês">#REF!</definedName>
    <definedName name="H_extra_diurna_prevista_eq_padrão_mês" localSheetId="7">#REF!</definedName>
    <definedName name="H_extra_diurna_prevista_eq_padrão_mês">#REF!</definedName>
    <definedName name="H_extra_diurna_prevista_lav_vias_mês" localSheetId="7">#REF!</definedName>
    <definedName name="H_extra_diurna_prevista_lav_vias_mês">#REF!</definedName>
    <definedName name="H_extra_diurna_prevista_loc_cam_bas_mês" localSheetId="7">#REF!</definedName>
    <definedName name="H_extra_diurna_prevista_loc_cam_bas_mês">#REF!</definedName>
    <definedName name="H_extra_diurna_prevista_loc_pá_carr_mês" localSheetId="7">#REF!</definedName>
    <definedName name="H_extra_diurna_prevista_loc_pá_carr_mês">#REF!</definedName>
    <definedName name="H_extra_diurna_prevista_loc_trator_mês" localSheetId="7">#REF!</definedName>
    <definedName name="H_extra_diurna_prevista_loc_trator_mês">#REF!</definedName>
    <definedName name="H_extra_diurna_prevista_op_aterro_mês" localSheetId="7">#REF!</definedName>
    <definedName name="H_extra_diurna_prevista_op_aterro_mês">#REF!</definedName>
    <definedName name="H_extra_diurna_prevista_tra_RSSS_mês" localSheetId="7">#REF!</definedName>
    <definedName name="H_extra_diurna_prevista_tra_RSSS_mês">#REF!</definedName>
    <definedName name="H_extra_diurna_prevista_usi_rec_com_mês" localSheetId="7">#REF!</definedName>
    <definedName name="H_extra_diurna_prevista_usi_rec_com_mês">#REF!</definedName>
    <definedName name="H_extra_diurna_prevista_var_man_mês" localSheetId="7">#REF!</definedName>
    <definedName name="H_extra_diurna_prevista_var_man_mês">#REF!</definedName>
    <definedName name="H_extra_not_prevista_coleta_dom_mês" localSheetId="7">#REF!</definedName>
    <definedName name="H_extra_not_prevista_coleta_dom_mês">#REF!</definedName>
    <definedName name="H_extra_noturna_prevista_col_hosp_mês" localSheetId="7">#REF!</definedName>
    <definedName name="H_extra_noturna_prevista_col_hosp_mês">#REF!</definedName>
    <definedName name="H_extra_noturna_prevista_coleta_seletiva_mês" localSheetId="7">#REF!</definedName>
    <definedName name="H_extra_noturna_prevista_coleta_seletiva_mês">#REF!</definedName>
    <definedName name="H_extra_noturna_prevista_eq_padrão_mês" localSheetId="7">#REF!</definedName>
    <definedName name="H_extra_noturna_prevista_eq_padrão_mês">#REF!</definedName>
    <definedName name="H_extra_noturna_prevista_loc_cam_bas_mês" localSheetId="7">#REF!</definedName>
    <definedName name="H_extra_noturna_prevista_loc_cam_bas_mês">#REF!</definedName>
    <definedName name="H_extra_noturna_prevista_loc_pá_carr_mês" localSheetId="7">#REF!</definedName>
    <definedName name="H_extra_noturna_prevista_loc_pá_carr_mês">#REF!</definedName>
    <definedName name="H_extra_noturna_prevista_loc_trator_mês" localSheetId="7">#REF!</definedName>
    <definedName name="H_extra_noturna_prevista_loc_trator_mês">#REF!</definedName>
    <definedName name="H_extra_noturna_prevista_op_aterro_mês" localSheetId="7">#REF!</definedName>
    <definedName name="H_extra_noturna_prevista_op_aterro_mês">#REF!</definedName>
    <definedName name="H_extra_noturna_prevista_tra_RSSS_mês" localSheetId="7">#REF!</definedName>
    <definedName name="H_extra_noturna_prevista_tra_RSSS_mês">#REF!</definedName>
    <definedName name="H_extra_noturna_prevista_usi_rec_com_mês" localSheetId="7">#REF!</definedName>
    <definedName name="H_extra_noturna_prevista_usi_rec_com_mês">#REF!</definedName>
    <definedName name="H_extra_noturna_prevista_var_man_mês" localSheetId="7">#REF!</definedName>
    <definedName name="H_extra_noturna_prevista_var_man_mês">#REF!</definedName>
    <definedName name="H_motorita" localSheetId="7">#REF!</definedName>
    <definedName name="H_motorita">#REF!</definedName>
    <definedName name="he" localSheetId="7">#REF!</definedName>
    <definedName name="he">#REF!</definedName>
    <definedName name="HORAMÁQUINA" localSheetId="5">#REF!</definedName>
    <definedName name="HORAMÁQUINA" localSheetId="4">#REF!</definedName>
    <definedName name="HORAMÁQUINA" localSheetId="3">#REF!</definedName>
    <definedName name="HORAMÁQUINA">#REF!</definedName>
    <definedName name="HORAMÁQUINA1" localSheetId="5">#REF!</definedName>
    <definedName name="HORAMÁQUINA1" localSheetId="4">#REF!</definedName>
    <definedName name="HORAMÁQUINA1" localSheetId="3">#REF!</definedName>
    <definedName name="HORAMÁQUINA1">#REF!</definedName>
    <definedName name="HORAS_MENSAIS" localSheetId="7">#REF!</definedName>
    <definedName name="HORAS_MENSAIS">#REF!</definedName>
    <definedName name="Horas_noturnas_cap_mec" localSheetId="7">#REF!</definedName>
    <definedName name="Horas_noturnas_cap_mec">#REF!</definedName>
    <definedName name="Horas_noturnas_col_hos" localSheetId="7">#REF!</definedName>
    <definedName name="Horas_noturnas_col_hos">#REF!</definedName>
    <definedName name="Horas_noturnas_coleta_dom" localSheetId="7">#REF!</definedName>
    <definedName name="Horas_noturnas_coleta_dom">#REF!</definedName>
    <definedName name="Horas_noturnas_coleta_seletiva" localSheetId="7">#REF!</definedName>
    <definedName name="Horas_noturnas_coleta_seletiva">#REF!</definedName>
    <definedName name="Horas_noturnas_eq_padrão" localSheetId="7">#REF!</definedName>
    <definedName name="Horas_noturnas_eq_padrão">#REF!</definedName>
    <definedName name="Horas_noturnas_lav_vias" localSheetId="7">#REF!</definedName>
    <definedName name="Horas_noturnas_lav_vias">#REF!</definedName>
    <definedName name="Horas_noturnas_lim_mercado" localSheetId="7">#REF!</definedName>
    <definedName name="Horas_noturnas_lim_mercado">#REF!</definedName>
    <definedName name="Horas_noturnas_loc_cam_bas" localSheetId="7">#REF!</definedName>
    <definedName name="Horas_noturnas_loc_cam_bas">#REF!</definedName>
    <definedName name="Horas_noturnas_loc_pá" localSheetId="7">#REF!</definedName>
    <definedName name="Horas_noturnas_loc_pá">#REF!</definedName>
    <definedName name="Horas_noturnas_loc_trator" localSheetId="7">#REF!</definedName>
    <definedName name="Horas_noturnas_loc_trator">#REF!</definedName>
    <definedName name="Horas_noturnas_op_aterro" localSheetId="7">#REF!</definedName>
    <definedName name="Horas_noturnas_op_aterro">#REF!</definedName>
    <definedName name="Horas_noturnas_trat_RSSS" localSheetId="7">#REF!</definedName>
    <definedName name="Horas_noturnas_trat_RSSS">#REF!</definedName>
    <definedName name="Horas_noturnas_usi_compostagem" localSheetId="7">#REF!</definedName>
    <definedName name="Horas_noturnas_usi_compostagem">#REF!</definedName>
    <definedName name="Horas_noturnas_varrição" localSheetId="7">#REF!</definedName>
    <definedName name="Horas_noturnas_varrição">#REF!</definedName>
    <definedName name="HP">[6]FÓRM!$J$74:$K$98</definedName>
    <definedName name="i" localSheetId="5">'[14]PBA 04 - PCS'!#REF!</definedName>
    <definedName name="i" localSheetId="4">'[14]PBA 04 - PCS'!#REF!</definedName>
    <definedName name="i" localSheetId="3">'[14]PBA 04 - PCS'!#REF!</definedName>
    <definedName name="i">'[14]PBA 04 - PCS'!#REF!</definedName>
    <definedName name="I_GAP">[7]Planejamento!$E$11</definedName>
    <definedName name="I_PAVIMENTAÇÃO">[7]Planejamento!$E$10</definedName>
    <definedName name="I_TERRAPLENAGEM">[7]Planejamento!$E$9</definedName>
    <definedName name="IndCapa" localSheetId="7">#REF!</definedName>
    <definedName name="IndCapa">#REF!</definedName>
    <definedName name="IndDetalhes" localSheetId="7">#REF!</definedName>
    <definedName name="IndDetalhes">#REF!</definedName>
    <definedName name="Início_tur_not_col_sel" localSheetId="7">#REF!</definedName>
    <definedName name="Início_tur_not_col_sel">#REF!</definedName>
    <definedName name="Insalub_Grau_Máx" localSheetId="7">#REF!</definedName>
    <definedName name="Insalub_Grau_Máx">#REF!</definedName>
    <definedName name="Insalub_Grau_Méd" localSheetId="7">#REF!</definedName>
    <definedName name="Insalub_Grau_Méd">#REF!</definedName>
    <definedName name="Insalub_Grau_Mín" localSheetId="7">#REF!</definedName>
    <definedName name="Insalub_Grau_Mín">#REF!</definedName>
    <definedName name="INSALUBRIDADE" localSheetId="7">#REF!</definedName>
    <definedName name="INSALUBRIDADE">#REF!</definedName>
    <definedName name="insumos" localSheetId="7">#REF!</definedName>
    <definedName name="insumos">#REF!</definedName>
    <definedName name="IP" localSheetId="7">#REF!</definedName>
    <definedName name="IP">#REF!</definedName>
    <definedName name="IQ" localSheetId="7">#REF!</definedName>
    <definedName name="IQ">#REF!</definedName>
    <definedName name="ITEM" localSheetId="7">#REF!</definedName>
    <definedName name="ITEM">#REF!</definedName>
    <definedName name="JA" localSheetId="7">#REF!</definedName>
    <definedName name="JA">#REF!</definedName>
    <definedName name="JT" localSheetId="7">#REF!</definedName>
    <definedName name="JT">#REF!</definedName>
    <definedName name="julio" localSheetId="7">#REF!</definedName>
    <definedName name="julio">#REF!</definedName>
    <definedName name="k">[6]ID!$B$11</definedName>
    <definedName name="kk">[6]ID!$B$12</definedName>
    <definedName name="kkk">[6]FÓRM!$B$193:$C$226</definedName>
    <definedName name="LA" localSheetId="7">#REF!</definedName>
    <definedName name="LA">#REF!</definedName>
    <definedName name="Lav" localSheetId="7">#REF!</definedName>
    <definedName name="Lav">#REF!</definedName>
    <definedName name="lav_eq_pub" localSheetId="7">#REF!</definedName>
    <definedName name="lav_eq_pub">#REF!</definedName>
    <definedName name="lav_eq_pub1" localSheetId="7">#REF!</definedName>
    <definedName name="lav_eq_pub1">#REF!</definedName>
    <definedName name="lav_eq_pub2" localSheetId="7">#REF!</definedName>
    <definedName name="lav_eq_pub2">#REF!</definedName>
    <definedName name="lav_eq_pub3" localSheetId="7">#REF!</definedName>
    <definedName name="lav_eq_pub3">#REF!</definedName>
    <definedName name="lav_eq_pub4" localSheetId="7">#REF!</definedName>
    <definedName name="lav_eq_pub4">#REF!</definedName>
    <definedName name="lav_eq_pub5" localSheetId="7">#REF!</definedName>
    <definedName name="lav_eq_pub5">#REF!</definedName>
    <definedName name="lav_eq_pub6" localSheetId="7">#REF!</definedName>
    <definedName name="lav_eq_pub6">#REF!</definedName>
    <definedName name="lav_eq_pub7" localSheetId="7">#REF!</definedName>
    <definedName name="lav_eq_pub7">#REF!</definedName>
    <definedName name="lav_eq_pub8" localSheetId="7">#REF!</definedName>
    <definedName name="lav_eq_pub8">#REF!</definedName>
    <definedName name="lav_eq_pub9" localSheetId="7">#REF!</definedName>
    <definedName name="lav_eq_pub9">#REF!</definedName>
    <definedName name="lav_escadarias" localSheetId="7">#REF!</definedName>
    <definedName name="lav_escadarias">#REF!</definedName>
    <definedName name="lav_feira" localSheetId="7">#REF!</definedName>
    <definedName name="lav_feira">#REF!</definedName>
    <definedName name="lav_feira1" localSheetId="7">#REF!</definedName>
    <definedName name="lav_feira1">#REF!</definedName>
    <definedName name="lav_feira2" localSheetId="7">#REF!</definedName>
    <definedName name="lav_feira2">#REF!</definedName>
    <definedName name="lav_feira3" localSheetId="7">#REF!</definedName>
    <definedName name="lav_feira3">#REF!</definedName>
    <definedName name="lav_feira4" localSheetId="7">#REF!</definedName>
    <definedName name="lav_feira4">#REF!</definedName>
    <definedName name="lav_feira5" localSheetId="7">#REF!</definedName>
    <definedName name="lav_feira5">#REF!</definedName>
    <definedName name="lav_feira6" localSheetId="7">#REF!</definedName>
    <definedName name="lav_feira6">#REF!</definedName>
    <definedName name="lav_feira7" localSheetId="7">#REF!</definedName>
    <definedName name="lav_feira7">#REF!</definedName>
    <definedName name="lav_feira8" localSheetId="7">#REF!</definedName>
    <definedName name="lav_feira8">#REF!</definedName>
    <definedName name="lav_feira9" localSheetId="7">#REF!</definedName>
    <definedName name="lav_feira9">#REF!</definedName>
    <definedName name="lav_mec_calç" localSheetId="7">#REF!</definedName>
    <definedName name="lav_mec_calç">#REF!</definedName>
    <definedName name="LDI" localSheetId="5">#REF!</definedName>
    <definedName name="LDI" localSheetId="4">#REF!</definedName>
    <definedName name="LDI" localSheetId="3">#REF!</definedName>
    <definedName name="LDI">#REF!</definedName>
    <definedName name="LIMAT" localSheetId="7">#REF!</definedName>
    <definedName name="LIMAT">#REF!</definedName>
    <definedName name="LISTA" localSheetId="5">#REF!</definedName>
    <definedName name="LISTA" localSheetId="4">#REF!</definedName>
    <definedName name="LISTA" localSheetId="3">#REF!</definedName>
    <definedName name="LISTA">#REF!</definedName>
    <definedName name="LISTAEQ" localSheetId="7">#REF!</definedName>
    <definedName name="LISTAEQ">#REF!</definedName>
    <definedName name="LISTAMO" localSheetId="7">#REF!</definedName>
    <definedName name="LISTAMO">#REF!</definedName>
    <definedName name="lom" localSheetId="7">#REF!</definedName>
    <definedName name="lom">#REF!</definedName>
    <definedName name="M_HUT">#REF!</definedName>
    <definedName name="man_ent_10km" localSheetId="7">#REF!</definedName>
    <definedName name="man_ent_10km">#REF!</definedName>
    <definedName name="man_ent_10km1" localSheetId="7">#REF!</definedName>
    <definedName name="man_ent_10km1">#REF!</definedName>
    <definedName name="man_ent_10km2" localSheetId="7">#REF!</definedName>
    <definedName name="man_ent_10km2">#REF!</definedName>
    <definedName name="man_ent_10km3" localSheetId="7">#REF!</definedName>
    <definedName name="man_ent_10km3">#REF!</definedName>
    <definedName name="man_ent_10km4" localSheetId="7">#REF!</definedName>
    <definedName name="man_ent_10km4">#REF!</definedName>
    <definedName name="man_ent_10km5" localSheetId="7">#REF!</definedName>
    <definedName name="man_ent_10km5">#REF!</definedName>
    <definedName name="man_ent_10km6" localSheetId="7">#REF!</definedName>
    <definedName name="man_ent_10km6">#REF!</definedName>
    <definedName name="man_ent_10km7" localSheetId="7">#REF!</definedName>
    <definedName name="man_ent_10km7">#REF!</definedName>
    <definedName name="man_ent_10km8" localSheetId="7">#REF!</definedName>
    <definedName name="man_ent_10km8">#REF!</definedName>
    <definedName name="man_ent_10km9" localSheetId="7">#REF!</definedName>
    <definedName name="man_ent_10km9">#REF!</definedName>
    <definedName name="man_ent_ac_10km" localSheetId="7">#REF!</definedName>
    <definedName name="man_ent_ac_10km">#REF!</definedName>
    <definedName name="man_ent_ac_10km1" localSheetId="7">#REF!</definedName>
    <definedName name="man_ent_ac_10km1">#REF!</definedName>
    <definedName name="man_ent_ac_10km2" localSheetId="7">#REF!</definedName>
    <definedName name="man_ent_ac_10km2">#REF!</definedName>
    <definedName name="man_ent_ac_10km3" localSheetId="7">#REF!</definedName>
    <definedName name="man_ent_ac_10km3">#REF!</definedName>
    <definedName name="man_ent_ac_10km4" localSheetId="7">#REF!</definedName>
    <definedName name="man_ent_ac_10km4">#REF!</definedName>
    <definedName name="man_ent_ac_10km5" localSheetId="7">#REF!</definedName>
    <definedName name="man_ent_ac_10km5">#REF!</definedName>
    <definedName name="man_ent_ac_10km6" localSheetId="7">#REF!</definedName>
    <definedName name="man_ent_ac_10km6">#REF!</definedName>
    <definedName name="man_ent_ac_10km7" localSheetId="7">#REF!</definedName>
    <definedName name="man_ent_ac_10km7">#REF!</definedName>
    <definedName name="man_ent_ac_10km8" localSheetId="7">#REF!</definedName>
    <definedName name="man_ent_ac_10km8">#REF!</definedName>
    <definedName name="man_ent_ac_10km9" localSheetId="7">#REF!</definedName>
    <definedName name="man_ent_ac_10km9">#REF!</definedName>
    <definedName name="MAQSERV" localSheetId="5">#REF!</definedName>
    <definedName name="MAQSERV" localSheetId="4">#REF!</definedName>
    <definedName name="MAQSERV" localSheetId="3">#REF!</definedName>
    <definedName name="MAQSERV">#REF!</definedName>
    <definedName name="MAQSERV048" localSheetId="5">#REF!</definedName>
    <definedName name="MAQSERV048" localSheetId="4">#REF!</definedName>
    <definedName name="MAQSERV048" localSheetId="3">#REF!</definedName>
    <definedName name="MAQSERV048">#REF!</definedName>
    <definedName name="MAQSERV0481" localSheetId="5">#REF!</definedName>
    <definedName name="MAQSERV0481" localSheetId="4">#REF!</definedName>
    <definedName name="MAQSERV0481" localSheetId="3">#REF!</definedName>
    <definedName name="MAQSERV0481">#REF!</definedName>
    <definedName name="MAQSERV1" localSheetId="5">#REF!</definedName>
    <definedName name="MAQSERV1" localSheetId="4">#REF!</definedName>
    <definedName name="MAQSERV1" localSheetId="3">#REF!</definedName>
    <definedName name="MAQSERV1">#REF!</definedName>
    <definedName name="MARQUISE" localSheetId="7">#REF!</definedName>
    <definedName name="MARQUISE">#REF!</definedName>
    <definedName name="MAT" localSheetId="7">#REF!</definedName>
    <definedName name="MAT">#REF!</definedName>
    <definedName name="MATERIAIS" localSheetId="5">#REF!</definedName>
    <definedName name="MATERIAIS" localSheetId="4">#REF!</definedName>
    <definedName name="MATERIAIS" localSheetId="3">#REF!</definedName>
    <definedName name="MATERIAIS">#REF!</definedName>
    <definedName name="Mec" localSheetId="7">#REF!</definedName>
    <definedName name="Mec">#REF!</definedName>
    <definedName name="mec_10km" localSheetId="7">#REF!</definedName>
    <definedName name="mec_10km">#REF!</definedName>
    <definedName name="mec_10km1" localSheetId="7">#REF!</definedName>
    <definedName name="mec_10km1">#REF!</definedName>
    <definedName name="mec_10km2" localSheetId="7">#REF!</definedName>
    <definedName name="mec_10km2">#REF!</definedName>
    <definedName name="mec_10km3" localSheetId="7">#REF!</definedName>
    <definedName name="mec_10km3">#REF!</definedName>
    <definedName name="mec_10km4" localSheetId="7">#REF!</definedName>
    <definedName name="mec_10km4">#REF!</definedName>
    <definedName name="mec_10km5" localSheetId="7">#REF!</definedName>
    <definedName name="mec_10km5">#REF!</definedName>
    <definedName name="mec_10km6" localSheetId="7">#REF!</definedName>
    <definedName name="mec_10km6">#REF!</definedName>
    <definedName name="mec_10km7" localSheetId="7">#REF!</definedName>
    <definedName name="mec_10km7">#REF!</definedName>
    <definedName name="mec_10km8" localSheetId="7">#REF!</definedName>
    <definedName name="mec_10km8">#REF!</definedName>
    <definedName name="mec_10km9" localSheetId="7">#REF!</definedName>
    <definedName name="mec_10km9">#REF!</definedName>
    <definedName name="mec_ac_10km" localSheetId="7">#REF!</definedName>
    <definedName name="mec_ac_10km">#REF!</definedName>
    <definedName name="mec_ac_10km1" localSheetId="7">#REF!</definedName>
    <definedName name="mec_ac_10km1">#REF!</definedName>
    <definedName name="mec_ac_10km2" localSheetId="7">#REF!</definedName>
    <definedName name="mec_ac_10km2">#REF!</definedName>
    <definedName name="mec_ac_10km3" localSheetId="7">#REF!</definedName>
    <definedName name="mec_ac_10km3">#REF!</definedName>
    <definedName name="mec_ac_10km4" localSheetId="7">#REF!</definedName>
    <definedName name="mec_ac_10km4">#REF!</definedName>
    <definedName name="mec_ac_10km5" localSheetId="7">#REF!</definedName>
    <definedName name="mec_ac_10km5">#REF!</definedName>
    <definedName name="mec_ac_10km6" localSheetId="7">#REF!</definedName>
    <definedName name="mec_ac_10km6">#REF!</definedName>
    <definedName name="mec_ac_10km7" localSheetId="7">#REF!</definedName>
    <definedName name="mec_ac_10km7">#REF!</definedName>
    <definedName name="mec_ac_10km8" localSheetId="7">#REF!</definedName>
    <definedName name="mec_ac_10km8">#REF!</definedName>
    <definedName name="mec_ac_10km9" localSheetId="7">#REF!</definedName>
    <definedName name="mec_ac_10km9">#REF!</definedName>
    <definedName name="MecP" localSheetId="7">#REF!</definedName>
    <definedName name="MecP">#REF!</definedName>
    <definedName name="Média_km_diária_Cam_Comp" localSheetId="7">#REF!</definedName>
    <definedName name="Média_km_diária_Cam_Comp">#REF!</definedName>
    <definedName name="Média_km_diária_veículo_leve" localSheetId="7">#REF!</definedName>
    <definedName name="Média_km_diária_veículo_leve">#REF!</definedName>
    <definedName name="MEDIÇÃO">'[7]Vínculos (Não Mexer)'!$G$23</definedName>
    <definedName name="MEDIÇÕES">'[7]Vínculos (Não Mexer)'!$E$3:$F$19</definedName>
    <definedName name="MG" localSheetId="7">#REF!</definedName>
    <definedName name="MG">#REF!</definedName>
    <definedName name="MMhut" localSheetId="7">#REF!</definedName>
    <definedName name="MMhut">#REF!</definedName>
    <definedName name="MO" localSheetId="7">#REF!</definedName>
    <definedName name="MO">#REF!</definedName>
    <definedName name="MObr" localSheetId="7">#REF!</definedName>
    <definedName name="MObr">#REF!</definedName>
    <definedName name="monumentos" localSheetId="7">#REF!</definedName>
    <definedName name="monumentos">#REF!</definedName>
    <definedName name="monumentos1" localSheetId="7">#REF!</definedName>
    <definedName name="monumentos1">#REF!</definedName>
    <definedName name="monumentos2" localSheetId="7">#REF!</definedName>
    <definedName name="monumentos2">#REF!</definedName>
    <definedName name="monumentos3" localSheetId="7">#REF!</definedName>
    <definedName name="monumentos3">#REF!</definedName>
    <definedName name="monumentos4" localSheetId="7">#REF!</definedName>
    <definedName name="monumentos4">#REF!</definedName>
    <definedName name="monumentos5" localSheetId="7">#REF!</definedName>
    <definedName name="monumentos5">#REF!</definedName>
    <definedName name="monumentos6" localSheetId="7">#REF!</definedName>
    <definedName name="monumentos6">#REF!</definedName>
    <definedName name="monumentos7" localSheetId="7">#REF!</definedName>
    <definedName name="monumentos7">#REF!</definedName>
    <definedName name="monumentos8" localSheetId="7">#REF!</definedName>
    <definedName name="monumentos8">#REF!</definedName>
    <definedName name="monumentos9" localSheetId="7">#REF!</definedName>
    <definedName name="monumentos9">#REF!</definedName>
    <definedName name="Motorista_diu_cap_mec" localSheetId="7">#REF!</definedName>
    <definedName name="Motorista_diu_cap_mec">#REF!</definedName>
    <definedName name="Motorista_diu_cap_mec_res" localSheetId="7">#REF!</definedName>
    <definedName name="Motorista_diu_cap_mec_res">#REF!</definedName>
    <definedName name="Motorista_diu_col_dom" localSheetId="7">#REF!</definedName>
    <definedName name="Motorista_diu_col_dom">#REF!</definedName>
    <definedName name="Motorista_diu_col_dom_res" localSheetId="7">#REF!</definedName>
    <definedName name="Motorista_diu_col_dom_res">#REF!</definedName>
    <definedName name="Motorista_diu_col_hosp" localSheetId="7">#REF!</definedName>
    <definedName name="Motorista_diu_col_hosp">#REF!</definedName>
    <definedName name="Motorista_diu_col_hosp_res" localSheetId="7">#REF!</definedName>
    <definedName name="Motorista_diu_col_hosp_res">#REF!</definedName>
    <definedName name="Motorista_diu_col_sel" localSheetId="7">#REF!</definedName>
    <definedName name="Motorista_diu_col_sel">#REF!</definedName>
    <definedName name="Motorista_diu_eq_padrão" localSheetId="7">#REF!</definedName>
    <definedName name="Motorista_diu_eq_padrão">#REF!</definedName>
    <definedName name="Motorista_diu_eq_padrão_res" localSheetId="7">#REF!</definedName>
    <definedName name="Motorista_diu_eq_padrão_res">#REF!</definedName>
    <definedName name="Motorista_diu_lav_vias" localSheetId="7">#REF!</definedName>
    <definedName name="Motorista_diu_lav_vias">#REF!</definedName>
    <definedName name="Motorista_diu_lav_vias_res" localSheetId="7">#REF!</definedName>
    <definedName name="Motorista_diu_lav_vias_res">#REF!</definedName>
    <definedName name="Motorista_diu_loc_cam_bas" localSheetId="7">#REF!</definedName>
    <definedName name="Motorista_diu_loc_cam_bas">#REF!</definedName>
    <definedName name="Motorista_diu_loc_cam_bas_res" localSheetId="7">#REF!</definedName>
    <definedName name="Motorista_diu_loc_cam_bas_res">#REF!</definedName>
    <definedName name="Motorista_diu_op_aterro" localSheetId="7">#REF!</definedName>
    <definedName name="Motorista_diu_op_aterro">#REF!</definedName>
    <definedName name="Motorista_diu_op_aterro_res" localSheetId="7">#REF!</definedName>
    <definedName name="Motorista_diu_op_aterro_res">#REF!</definedName>
    <definedName name="Motorista_not_cap_mec" localSheetId="7">#REF!</definedName>
    <definedName name="Motorista_not_cap_mec">#REF!</definedName>
    <definedName name="Motorista_not_cap_mec_res" localSheetId="7">#REF!</definedName>
    <definedName name="Motorista_not_cap_mec_res">#REF!</definedName>
    <definedName name="Motorista_not_col_dom" localSheetId="7">#REF!</definedName>
    <definedName name="Motorista_not_col_dom">#REF!</definedName>
    <definedName name="Motorista_not_col_dom_res" localSheetId="7">#REF!</definedName>
    <definedName name="Motorista_not_col_dom_res">#REF!</definedName>
    <definedName name="Motorista_not_col_hosp" localSheetId="7">#REF!</definedName>
    <definedName name="Motorista_not_col_hosp">#REF!</definedName>
    <definedName name="Motorista_not_col_hosp_res" localSheetId="7">#REF!</definedName>
    <definedName name="Motorista_not_col_hosp_res">#REF!</definedName>
    <definedName name="Motorista_not_col_sel" localSheetId="7">#REF!</definedName>
    <definedName name="Motorista_not_col_sel">#REF!</definedName>
    <definedName name="Motorista_not_col_sel_res" localSheetId="7">#REF!</definedName>
    <definedName name="Motorista_not_col_sel_res">#REF!</definedName>
    <definedName name="Motorista_not_eq_padrão" localSheetId="7">#REF!</definedName>
    <definedName name="Motorista_not_eq_padrão">#REF!</definedName>
    <definedName name="Motorista_not_eq_padrão_res" localSheetId="7">#REF!</definedName>
    <definedName name="Motorista_not_eq_padrão_res">#REF!</definedName>
    <definedName name="Motorista_not_lav_vias" localSheetId="7">#REF!</definedName>
    <definedName name="Motorista_not_lav_vias">#REF!</definedName>
    <definedName name="Motorista_not_lav_vias_res" localSheetId="7">#REF!</definedName>
    <definedName name="Motorista_not_lav_vias_res">#REF!</definedName>
    <definedName name="Motorista_not_loc_cam_bas" localSheetId="7">#REF!</definedName>
    <definedName name="Motorista_not_loc_cam_bas">#REF!</definedName>
    <definedName name="Motorista_not_loc_cam_bas_res" localSheetId="7">#REF!</definedName>
    <definedName name="Motorista_not_loc_cam_bas_res">#REF!</definedName>
    <definedName name="Motorista_not_op_aterro" localSheetId="7">#REF!</definedName>
    <definedName name="Motorista_not_op_aterro">#REF!</definedName>
    <definedName name="Motorista_not_op_aterro_res" localSheetId="7">#REF!</definedName>
    <definedName name="Motorista_not_op_aterro_res">#REF!</definedName>
    <definedName name="Motorita_diu_col_sel_res" localSheetId="7">#REF!</definedName>
    <definedName name="Motorita_diu_col_sel_res">#REF!</definedName>
    <definedName name="MP" localSheetId="7">#REF!</definedName>
    <definedName name="MP">#REF!</definedName>
    <definedName name="Munk" localSheetId="7">#REF!</definedName>
    <definedName name="Munk">#REF!</definedName>
    <definedName name="n">[6]ID!$B$8</definedName>
    <definedName name="N_de_caminhões_coletores" localSheetId="7">#REF!</definedName>
    <definedName name="N_de_caminhões_coletores">#REF!</definedName>
    <definedName name="n_de_feriados" localSheetId="7">#REF!</definedName>
    <definedName name="n_de_feriados">#REF!</definedName>
    <definedName name="n_de_meses_no_ano" localSheetId="7">#REF!</definedName>
    <definedName name="n_de_meses_no_ano">#REF!</definedName>
    <definedName name="N_de_passagens" localSheetId="7">#REF!</definedName>
    <definedName name="N_de_passagens">#REF!</definedName>
    <definedName name="n_horas_diárias" localSheetId="7">#REF!</definedName>
    <definedName name="n_horas_diárias">#REF!</definedName>
    <definedName name="N_veículos_leves" localSheetId="7">#REF!</definedName>
    <definedName name="N_veículos_leves">#REF!</definedName>
    <definedName name="Net" localSheetId="5">#REF!</definedName>
    <definedName name="Net" localSheetId="4">#REF!</definedName>
    <definedName name="Net">#REF!</definedName>
    <definedName name="O.A.E." localSheetId="5">#REF!</definedName>
    <definedName name="O.A.E." localSheetId="4">#REF!</definedName>
    <definedName name="O.A.E." localSheetId="3">#REF!</definedName>
    <definedName name="O.A.E.">#REF!</definedName>
    <definedName name="O.COMPLEM." localSheetId="5">#REF!</definedName>
    <definedName name="O.COMPLEM." localSheetId="4">#REF!</definedName>
    <definedName name="O.COMPLEM." localSheetId="3">#REF!</definedName>
    <definedName name="O.COMPLEM.">#REF!</definedName>
    <definedName name="OAC" localSheetId="5">#REF!</definedName>
    <definedName name="OAC" localSheetId="4">#REF!</definedName>
    <definedName name="OAC" localSheetId="3">#REF!</definedName>
    <definedName name="OAC">#REF!</definedName>
    <definedName name="OBJETIVO">'[7]Carta à C. E. F.'!$P$18</definedName>
    <definedName name="Op_balança_diu_op_aterro" localSheetId="7">#REF!</definedName>
    <definedName name="Op_balança_diu_op_aterro">#REF!</definedName>
    <definedName name="Op_balança_diu_op_aterro_res" localSheetId="7">#REF!</definedName>
    <definedName name="Op_balança_diu_op_aterro_res">#REF!</definedName>
    <definedName name="Op_balança_not_op_aterro" localSheetId="7">#REF!</definedName>
    <definedName name="Op_balança_not_op_aterro">#REF!</definedName>
    <definedName name="Op_balança_not_op_aterro_res" localSheetId="7">#REF!</definedName>
    <definedName name="Op_balança_not_op_aterro_res">#REF!</definedName>
    <definedName name="Op_diu_usi_rec_comp" localSheetId="7">#REF!</definedName>
    <definedName name="Op_diu_usi_rec_comp">#REF!</definedName>
    <definedName name="Op_diu_usi_rec_comp_res" localSheetId="7">#REF!</definedName>
    <definedName name="Op_diu_usi_rec_comp_res">#REF!</definedName>
    <definedName name="Op_diu_usi_tra_RSSS" localSheetId="7">#REF!</definedName>
    <definedName name="Op_diu_usi_tra_RSSS">#REF!</definedName>
    <definedName name="Op_diu_usi_tra_RSSS_res" localSheetId="7">#REF!</definedName>
    <definedName name="Op_diu_usi_tra_RSSS_res">#REF!</definedName>
    <definedName name="Op_maq_diu_cap_mec" localSheetId="7">#REF!</definedName>
    <definedName name="Op_maq_diu_cap_mec">#REF!</definedName>
    <definedName name="Op_maq_diu_cap_mec_res" localSheetId="7">#REF!</definedName>
    <definedName name="Op_maq_diu_cap_mec_res">#REF!</definedName>
    <definedName name="Op_máq_diu_op_aterro" localSheetId="7">#REF!</definedName>
    <definedName name="Op_máq_diu_op_aterro">#REF!</definedName>
    <definedName name="Op_máq_diu_op_aterro_res" localSheetId="7">#REF!</definedName>
    <definedName name="Op_máq_diu_op_aterro_res">#REF!</definedName>
    <definedName name="Op_maq_not_cap_mec" localSheetId="7">#REF!</definedName>
    <definedName name="Op_maq_not_cap_mec">#REF!</definedName>
    <definedName name="Op_maq_not_cap_mec_res" localSheetId="7">#REF!</definedName>
    <definedName name="Op_maq_not_cap_mec_res">#REF!</definedName>
    <definedName name="Op_máq_not_op_aterro" localSheetId="7">#REF!</definedName>
    <definedName name="Op_máq_not_op_aterro">#REF!</definedName>
    <definedName name="Op_máq_not_op_aterro_res" localSheetId="7">#REF!</definedName>
    <definedName name="Op_máq_not_op_aterro_res">#REF!</definedName>
    <definedName name="Op_not_usi_rec_comp" localSheetId="7">#REF!</definedName>
    <definedName name="Op_not_usi_rec_comp">#REF!</definedName>
    <definedName name="Op_not_usi_rec_comp_res" localSheetId="7">#REF!</definedName>
    <definedName name="Op_not_usi_rec_comp_res">#REF!</definedName>
    <definedName name="Op_not_usi_tra_RSSS" localSheetId="7">#REF!</definedName>
    <definedName name="Op_not_usi_tra_RSSS">#REF!</definedName>
    <definedName name="Op_not_usi_tra_RSSS_res" localSheetId="7">#REF!</definedName>
    <definedName name="Op_not_usi_tra_RSSS_res">#REF!</definedName>
    <definedName name="Op_pá_diu_eq_padrão" localSheetId="7">#REF!</definedName>
    <definedName name="Op_pá_diu_eq_padrão">#REF!</definedName>
    <definedName name="Op_pá_diu_eq_padrão_res" localSheetId="7">#REF!</definedName>
    <definedName name="Op_pá_diu_eq_padrão_res">#REF!</definedName>
    <definedName name="Op_pá_diu_loc_pá" localSheetId="7">#REF!</definedName>
    <definedName name="Op_pá_diu_loc_pá">#REF!</definedName>
    <definedName name="Op_pá_diu_loc_pá_res" localSheetId="7">#REF!</definedName>
    <definedName name="Op_pá_diu_loc_pá_res">#REF!</definedName>
    <definedName name="Op_pá_not_eq_padrão" localSheetId="7">#REF!</definedName>
    <definedName name="Op_pá_not_eq_padrão">#REF!</definedName>
    <definedName name="Op_pá_not_eq_padrão_res" localSheetId="7">#REF!</definedName>
    <definedName name="Op_pá_not_eq_padrão_res">#REF!</definedName>
    <definedName name="Op_pá_not_loc_pá" localSheetId="7">#REF!</definedName>
    <definedName name="Op_pá_not_loc_pá">#REF!</definedName>
    <definedName name="Op_pá_not_loc_pá_res" localSheetId="7">#REF!</definedName>
    <definedName name="Op_pá_not_loc_pá_res">#REF!</definedName>
    <definedName name="Op_roç_diu_eq_padrão" localSheetId="7">#REF!</definedName>
    <definedName name="Op_roç_diu_eq_padrão">#REF!</definedName>
    <definedName name="Op_roç_diu_eq_padrão_res" localSheetId="7">#REF!</definedName>
    <definedName name="Op_roç_diu_eq_padrão_res">#REF!</definedName>
    <definedName name="Op_roç_not_eq_padrão" localSheetId="7">#REF!</definedName>
    <definedName name="Op_roç_not_eq_padrão">#REF!</definedName>
    <definedName name="Op_roç_not_eq_padrão_res" localSheetId="7">#REF!</definedName>
    <definedName name="Op_roç_not_eq_padrão_res">#REF!</definedName>
    <definedName name="Orç" localSheetId="7">#REF!</definedName>
    <definedName name="Orç">#REF!</definedName>
    <definedName name="Orç1" localSheetId="7">#REF!</definedName>
    <definedName name="Orç1">#REF!</definedName>
    <definedName name="ORCAMENTO" localSheetId="7">#REF!</definedName>
    <definedName name="ORCAMENTO">#REF!</definedName>
    <definedName name="PaCar" localSheetId="7">#REF!</definedName>
    <definedName name="PaCar">#REF!</definedName>
    <definedName name="PassaExtenso" localSheetId="0">#N/A</definedName>
    <definedName name="PassaExtenso">#N/A</definedName>
    <definedName name="PassaExtenso1" localSheetId="0">#N/A</definedName>
    <definedName name="PassaExtenso1">#N/A</definedName>
    <definedName name="PassaExtenso2" localSheetId="0">#N/A</definedName>
    <definedName name="PassaExtenso2">#N/A</definedName>
    <definedName name="PAVIMENT." localSheetId="5">#REF!</definedName>
    <definedName name="PAVIMENT." localSheetId="4">#REF!</definedName>
    <definedName name="PAVIMENT." localSheetId="3">#REF!</definedName>
    <definedName name="PAVIMENT.">#REF!</definedName>
    <definedName name="PE" localSheetId="7">#REF!</definedName>
    <definedName name="PE">#REF!</definedName>
    <definedName name="per" localSheetId="7">#REF!</definedName>
    <definedName name="per">#REF!</definedName>
    <definedName name="per_dias" localSheetId="7">#REF!</definedName>
    <definedName name="per_dias">#REF!</definedName>
    <definedName name="PERÍODO">'[7]Vínculos (Não Mexer)'!$G$24</definedName>
    <definedName name="PI" localSheetId="7">#REF!</definedName>
    <definedName name="PI">#REF!</definedName>
    <definedName name="Pin" localSheetId="7">#REF!</definedName>
    <definedName name="Pin">#REF!</definedName>
    <definedName name="PJ" localSheetId="7">#REF!</definedName>
    <definedName name="PJ">#REF!</definedName>
    <definedName name="PL_ABC" localSheetId="7">#REF!</definedName>
    <definedName name="PL_ABC">#REF!</definedName>
    <definedName name="PLAN" localSheetId="5">#REF!</definedName>
    <definedName name="PLAN" localSheetId="4">#REF!</definedName>
    <definedName name="PLAN">#REF!</definedName>
    <definedName name="Planilha" localSheetId="7">#REF!</definedName>
    <definedName name="Planilha">#REF!</definedName>
    <definedName name="PLANO">'[7]Vínculos (Não Mexer)'!$B$24</definedName>
    <definedName name="PLANOS">'[7]Vínculos (Não Mexer)'!$P$3:$Q$19</definedName>
    <definedName name="PodaCapa" localSheetId="7">#REF!</definedName>
    <definedName name="PodaCapa">#REF!</definedName>
    <definedName name="PodaDetalhes" localSheetId="7">#REF!</definedName>
    <definedName name="PodaDetalhes">#REF!</definedName>
    <definedName name="PONTEMADEIRA" localSheetId="5">#REF!</definedName>
    <definedName name="PONTEMADEIRA" localSheetId="4">#REF!</definedName>
    <definedName name="PONTEMADEIRA" localSheetId="3">#REF!</definedName>
    <definedName name="PONTEMADEIRA">#REF!</definedName>
    <definedName name="PR" localSheetId="7">#REF!</definedName>
    <definedName name="PR">#REF!</definedName>
    <definedName name="Preço_Diesel" localSheetId="7">#REF!</definedName>
    <definedName name="Preço_Diesel">#REF!</definedName>
    <definedName name="PREÇO_ETE" localSheetId="7">[7]Planejamento!#REF!</definedName>
    <definedName name="PREÇO_ETE">[7]Planejamento!#REF!</definedName>
    <definedName name="Preço_gasolina" localSheetId="7">#REF!</definedName>
    <definedName name="Preço_gasolina">#REF!</definedName>
    <definedName name="PREÇO_LEVE">[7]Planejamento!$E$31</definedName>
    <definedName name="PREÇO_PESADO">[7]Planejamento!$E$32</definedName>
    <definedName name="PREFEITO">'[7]Vínculos (Não Mexer)'!$G$38</definedName>
    <definedName name="Print" localSheetId="5">[15]QuQuant!#REF!</definedName>
    <definedName name="Print" localSheetId="4">[15]QuQuant!#REF!</definedName>
    <definedName name="Print" localSheetId="3">[15]QuQuant!#REF!</definedName>
    <definedName name="Print">[15]QuQuant!#REF!</definedName>
    <definedName name="Print_Area_MI" localSheetId="6">'[1]ALTERAÇÃO PAV. (SEM ADM.)'!#REF!</definedName>
    <definedName name="Print_Area_MI" localSheetId="5">#REF!</definedName>
    <definedName name="Print_Area_MI" localSheetId="4">#REF!</definedName>
    <definedName name="Print_Area_MI" localSheetId="3">#REF!</definedName>
    <definedName name="Print_Area_MI" localSheetId="7">'[1]ALTERAÇÃO PAV. (SEM ADM.)'!#REF!</definedName>
    <definedName name="Print_Area_MI">#REF!</definedName>
    <definedName name="Print_Titles_MI">'[1]ALTERAÇÃO PAV. (SEM ADM.)'!$A$1:$IV$39,'[1]ALTERAÇÃO PAV. (SEM ADM.)'!$A$1:$E$65536</definedName>
    <definedName name="PROC_BOLETINS">'[7]Vínculos (Não Mexer)'!$B$14:$C$19</definedName>
    <definedName name="PROGRAMA">'[7]Carta à C. E. F.'!$P$16</definedName>
    <definedName name="q">[6]ID!$B$10</definedName>
    <definedName name="Q_resumo" localSheetId="7">#REF!</definedName>
    <definedName name="Q_resumo">#REF!</definedName>
    <definedName name="QAZ" localSheetId="7">#REF!</definedName>
    <definedName name="QAZ">#REF!</definedName>
    <definedName name="QQQQ" localSheetId="5">#REF!</definedName>
    <definedName name="QQQQ" localSheetId="4">#REF!</definedName>
    <definedName name="QQQQ" localSheetId="3">#REF!</definedName>
    <definedName name="QQQQ">#REF!</definedName>
    <definedName name="QUALIX" localSheetId="7">#REF!</definedName>
    <definedName name="QUALIX">#REF!</definedName>
    <definedName name="Quantidades" localSheetId="0" hidden="1">{#N/A,#N/A,FALSE,"MO (2)"}</definedName>
    <definedName name="Quantidades" hidden="1">{#N/A,#N/A,FALSE,"MO (2)"}</definedName>
    <definedName name="QUEIROZ_GALVÃO" localSheetId="7">#REF!</definedName>
    <definedName name="QUEIROZ_GALVÃO">#REF!</definedName>
    <definedName name="r_col" localSheetId="7">#REF!</definedName>
    <definedName name="r_col">#REF!</definedName>
    <definedName name="r_var" localSheetId="7">#REF!</definedName>
    <definedName name="r_var">#REF!</definedName>
    <definedName name="rec" localSheetId="5">#REF!</definedName>
    <definedName name="rec" localSheetId="4">#REF!</definedName>
    <definedName name="rec">#REF!</definedName>
    <definedName name="ReciclCapa" localSheetId="7">#REF!</definedName>
    <definedName name="ReciclCapa">#REF!</definedName>
    <definedName name="ReciclDetalhes" localSheetId="7">#REF!</definedName>
    <definedName name="ReciclDetalhes">#REF!</definedName>
    <definedName name="red_calç" localSheetId="7">#REF!</definedName>
    <definedName name="red_calç">#REF!</definedName>
    <definedName name="red_col" localSheetId="7">#REF!</definedName>
    <definedName name="red_col">#REF!</definedName>
    <definedName name="red_div" localSheetId="7">#REF!</definedName>
    <definedName name="red_div">#REF!</definedName>
    <definedName name="red_div_s" localSheetId="7">#REF!</definedName>
    <definedName name="red_div_s">#REF!</definedName>
    <definedName name="red_div2" localSheetId="7">#REF!</definedName>
    <definedName name="red_div2">#REF!</definedName>
    <definedName name="red_div6" localSheetId="7">#REF!</definedName>
    <definedName name="red_div6">#REF!</definedName>
    <definedName name="red_div7" localSheetId="7">#REF!</definedName>
    <definedName name="red_div7">#REF!</definedName>
    <definedName name="red_fav" localSheetId="7">#REF!</definedName>
    <definedName name="red_fav">#REF!</definedName>
    <definedName name="red_mon" localSheetId="7">#REF!</definedName>
    <definedName name="red_mon">#REF!</definedName>
    <definedName name="red_var" localSheetId="7">#REF!</definedName>
    <definedName name="red_var">#REF!</definedName>
    <definedName name="red_var_se" localSheetId="7">#REF!</definedName>
    <definedName name="red_var_se">#REF!</definedName>
    <definedName name="REF" localSheetId="7">[4]OBRJU95!#REF!</definedName>
    <definedName name="REF">[4]OBRJU95!#REF!</definedName>
    <definedName name="RESULTADOS" localSheetId="7">#REF!</definedName>
    <definedName name="RESULTADOS">#REF!</definedName>
    <definedName name="Resumo">'[16]1-Coleta Dom.Com'!$A$8:$BV$660</definedName>
    <definedName name="Retr" localSheetId="7">#REF!</definedName>
    <definedName name="Retr">#REF!</definedName>
    <definedName name="REV.PRIMÁRIO" localSheetId="5">#REF!</definedName>
    <definedName name="REV.PRIMÁRIO" localSheetId="4">#REF!</definedName>
    <definedName name="REV.PRIMÁRIO" localSheetId="3">#REF!</definedName>
    <definedName name="REV.PRIMÁRIO">#REF!</definedName>
    <definedName name="RIOMACHADO" localSheetId="5">#REF!</definedName>
    <definedName name="RIOMACHADO" localSheetId="4">#REF!</definedName>
    <definedName name="RIOMACHADO" localSheetId="3">#REF!</definedName>
    <definedName name="RIOMACHADO">#REF!</definedName>
    <definedName name="RIOMUQUI" localSheetId="5">#REF!</definedName>
    <definedName name="RIOMUQUI" localSheetId="4">#REF!</definedName>
    <definedName name="RIOMUQUI" localSheetId="3">#REF!</definedName>
    <definedName name="RIOMUQUI">#REF!</definedName>
    <definedName name="RIONOVE" localSheetId="5">#REF!</definedName>
    <definedName name="RIONOVE" localSheetId="4">#REF!</definedName>
    <definedName name="RIONOVE" localSheetId="3">#REF!</definedName>
    <definedName name="RIONOVE">#REF!</definedName>
    <definedName name="RIORIACHUELO" localSheetId="5">#REF!</definedName>
    <definedName name="RIORIACHUELO" localSheetId="4">#REF!</definedName>
    <definedName name="RIORIACHUELO" localSheetId="3">#REF!</definedName>
    <definedName name="RIORIACHUELO">#REF!</definedName>
    <definedName name="RIOSÃOPEDRO" localSheetId="5">#REF!</definedName>
    <definedName name="RIOSÃOPEDRO" localSheetId="4">#REF!</definedName>
    <definedName name="RIOSÃOPEDRO" localSheetId="3">#REF!</definedName>
    <definedName name="RIOSÃOPEDRO">#REF!</definedName>
    <definedName name="RIOSOLEDADE" localSheetId="5">#REF!</definedName>
    <definedName name="RIOSOLEDADE" localSheetId="4">#REF!</definedName>
    <definedName name="RIOSOLEDADE" localSheetId="3">#REF!</definedName>
    <definedName name="RIOSOLEDADE">#REF!</definedName>
    <definedName name="Roc" localSheetId="7">#REF!</definedName>
    <definedName name="Roc">#REF!</definedName>
    <definedName name="s" localSheetId="0" hidden="1">{#N/A,#N/A,FALSE,"MO (2)"}</definedName>
    <definedName name="s" hidden="1">{#N/A,#N/A,FALSE,"MO (2)"}</definedName>
    <definedName name="Salário_coletor" localSheetId="7">#REF!</definedName>
    <definedName name="Salário_coletor">#REF!</definedName>
    <definedName name="Salário_coletor_dom" localSheetId="7">#REF!</definedName>
    <definedName name="Salário_coletor_dom">#REF!</definedName>
    <definedName name="Salário_Mín" localSheetId="7">#REF!</definedName>
    <definedName name="Salário_Mín">#REF!</definedName>
    <definedName name="Salário_motorista" localSheetId="7">#REF!</definedName>
    <definedName name="Salário_motorista">#REF!</definedName>
    <definedName name="SE" localSheetId="7">#REF!</definedName>
    <definedName name="SE">#REF!</definedName>
    <definedName name="Seguro_vida" localSheetId="7">#REF!</definedName>
    <definedName name="Seguro_vida">#REF!</definedName>
    <definedName name="SeptCapa" localSheetId="7">#REF!</definedName>
    <definedName name="SeptCapa">#REF!</definedName>
    <definedName name="SeptDetalhes" localSheetId="7">#REF!</definedName>
    <definedName name="SeptDetalhes">#REF!</definedName>
    <definedName name="SERVIÇOSCG" localSheetId="5">#REF!</definedName>
    <definedName name="SERVIÇOSCG" localSheetId="4">#REF!</definedName>
    <definedName name="SERVIÇOSCG" localSheetId="3">#REF!</definedName>
    <definedName name="SERVIÇOSCG">#REF!</definedName>
    <definedName name="SHARED_FORMULA_6_230_6_230_0">ROUND(9.98+(11.39*0.15+7.45*0.15),2)</definedName>
    <definedName name="SHARED_FORMULA_6_230_6_230_1">ROUND(9.98+(11.39*0.15+7.45*0.15),2)</definedName>
    <definedName name="SHARED_FORMULA_6_233_6_233_0">ROUND(5.37+(11.39*0.15+7.45*0.15),2)</definedName>
    <definedName name="SHARED_FORMULA_6_233_6_233_1">ROUND(5.37+(11.39*0.15+7.45*0.15),2)</definedName>
    <definedName name="SM" localSheetId="7">#REF!</definedName>
    <definedName name="SM">#REF!</definedName>
    <definedName name="SPL" localSheetId="7">#REF!</definedName>
    <definedName name="SPL">#REF!</definedName>
    <definedName name="ST" localSheetId="7">#REF!</definedName>
    <definedName name="ST">#REF!</definedName>
    <definedName name="t">[6]ID!$B$9</definedName>
    <definedName name="TABEL.OAE.COMPL." localSheetId="5">#REF!</definedName>
    <definedName name="TABEL.OAE.COMPL." localSheetId="4">#REF!</definedName>
    <definedName name="TABEL.OAE.COMPL." localSheetId="3">#REF!</definedName>
    <definedName name="TABEL.OAE.COMPL.">#REF!</definedName>
    <definedName name="TABEL.PREÇOS" localSheetId="5">#REF!</definedName>
    <definedName name="TABEL.PREÇOS" localSheetId="4">#REF!</definedName>
    <definedName name="TABEL.PREÇOS" localSheetId="3">#REF!</definedName>
    <definedName name="TABEL.PREÇOS">#REF!</definedName>
    <definedName name="TABELANOVA" localSheetId="5">#REF!</definedName>
    <definedName name="TABELANOVA" localSheetId="4">#REF!</definedName>
    <definedName name="TABELANOVA" localSheetId="3">#REF!</definedName>
    <definedName name="TABELANOVA">#REF!</definedName>
    <definedName name="TABREC" localSheetId="5">#REF!</definedName>
    <definedName name="TABREC" localSheetId="4">#REF!</definedName>
    <definedName name="TABREC">#REF!</definedName>
    <definedName name="TD">#REF!</definedName>
    <definedName name="TERRAPL." localSheetId="5">#REF!</definedName>
    <definedName name="TERRAPL." localSheetId="4">#REF!</definedName>
    <definedName name="TERRAPL." localSheetId="3">#REF!</definedName>
    <definedName name="TERRAPL.">#REF!</definedName>
    <definedName name="_xlnm.Print_Titles" localSheetId="5">'Comp. Aterro Sanit.'!$2:$4</definedName>
    <definedName name="_xlnm.Print_Titles" localSheetId="4">'Comp. Pint. Meio Fio'!$2:$4</definedName>
    <definedName name="_xlnm.Print_Titles" localSheetId="2">'Comp. Varredura'!$2:$4</definedName>
    <definedName name="_xlnm.Print_Titles" localSheetId="3">'ILUMINAÇÃO PÚBLICA'!$2:$4</definedName>
    <definedName name="_xlnm.Print_Titles" localSheetId="0">ORÇAMENTO!$1:$3</definedName>
    <definedName name="total" localSheetId="7">#REF!</definedName>
    <definedName name="total">#REF!</definedName>
    <definedName name="transp" localSheetId="7">#REF!</definedName>
    <definedName name="transp">#REF!</definedName>
    <definedName name="transp1" localSheetId="7">#REF!</definedName>
    <definedName name="transp1">#REF!</definedName>
    <definedName name="transp2" localSheetId="7">#REF!</definedName>
    <definedName name="transp2">#REF!</definedName>
    <definedName name="transp3" localSheetId="7">#REF!</definedName>
    <definedName name="transp3">#REF!</definedName>
    <definedName name="transp4" localSheetId="7">#REF!</definedName>
    <definedName name="transp4">#REF!</definedName>
    <definedName name="transp5" localSheetId="7">#REF!</definedName>
    <definedName name="transp5">#REF!</definedName>
    <definedName name="transp6" localSheetId="7">#REF!</definedName>
    <definedName name="transp6">#REF!</definedName>
    <definedName name="transp7" localSheetId="7">#REF!</definedName>
    <definedName name="transp7">#REF!</definedName>
    <definedName name="transp8" localSheetId="7">#REF!</definedName>
    <definedName name="transp8">#REF!</definedName>
    <definedName name="transp9" localSheetId="7">#REF!</definedName>
    <definedName name="transp9">#REF!</definedName>
    <definedName name="TRANSPORTES" localSheetId="5">#REF!</definedName>
    <definedName name="TRANSPORTES" localSheetId="4">#REF!</definedName>
    <definedName name="TRANSPORTES" localSheetId="3">#REF!</definedName>
    <definedName name="TRANSPORTES">#REF!</definedName>
    <definedName name="Trat" localSheetId="7">#REF!</definedName>
    <definedName name="Trat">#REF!</definedName>
    <definedName name="TratCapa" localSheetId="7">#REF!</definedName>
    <definedName name="TratCapa">#REF!</definedName>
    <definedName name="TratDetalhes" localSheetId="7">#REF!</definedName>
    <definedName name="TratDetalhes">#REF!</definedName>
    <definedName name="Tratorista_diu_loc_trator" localSheetId="7">#REF!</definedName>
    <definedName name="Tratorista_diu_loc_trator">#REF!</definedName>
    <definedName name="Tratorista_diu_loc_trator_res" localSheetId="7">#REF!</definedName>
    <definedName name="Tratorista_diu_loc_trator_res">#REF!</definedName>
    <definedName name="Tratorista_not_loc_trator" localSheetId="7">#REF!</definedName>
    <definedName name="Tratorista_not_loc_trator">#REF!</definedName>
    <definedName name="Tratorista_not_loc_trator_res" localSheetId="7">#REF!</definedName>
    <definedName name="Tratorista_not_loc_trator_res">#REF!</definedName>
    <definedName name="TT_ORÇADA">'[12]Lote 01'!$J$258</definedName>
    <definedName name="TTT" localSheetId="5">#REF!</definedName>
    <definedName name="TTT" localSheetId="4">#REF!</definedName>
    <definedName name="TTT" localSheetId="3">#REF!</definedName>
    <definedName name="TTT">#REF!</definedName>
    <definedName name="TxCresc">'[13]TodasTraf-2000-NoPrint'!$C$7:$L$17</definedName>
    <definedName name="UN" localSheetId="6">[4]OBRJU95!#REF!</definedName>
    <definedName name="un" localSheetId="5">#REF!</definedName>
    <definedName name="un" localSheetId="4">#REF!</definedName>
    <definedName name="UN" localSheetId="7">[4]OBRJU95!#REF!</definedName>
    <definedName name="un">#REF!</definedName>
    <definedName name="Unif" localSheetId="7">#REF!</definedName>
    <definedName name="Unif">#REF!</definedName>
    <definedName name="va" localSheetId="7">#REF!</definedName>
    <definedName name="va">#REF!</definedName>
    <definedName name="Vale_Lanche" localSheetId="7">#REF!</definedName>
    <definedName name="Vale_Lanche">#REF!</definedName>
    <definedName name="Vale_Refeição" localSheetId="7">#REF!</definedName>
    <definedName name="Vale_Refeição">#REF!</definedName>
    <definedName name="Vale_Transporte" localSheetId="7">#REF!</definedName>
    <definedName name="Vale_Transporte">#REF!</definedName>
    <definedName name="var_calç" localSheetId="7">#REF!</definedName>
    <definedName name="var_calç">#REF!</definedName>
    <definedName name="var_calç1" localSheetId="7">#REF!</definedName>
    <definedName name="var_calç1">#REF!</definedName>
    <definedName name="var_calç2" localSheetId="7">#REF!</definedName>
    <definedName name="var_calç2">#REF!</definedName>
    <definedName name="var_calç3" localSheetId="7">#REF!</definedName>
    <definedName name="var_calç3">#REF!</definedName>
    <definedName name="var_calç4" localSheetId="7">#REF!</definedName>
    <definedName name="var_calç4">#REF!</definedName>
    <definedName name="var_calç5" localSheetId="7">#REF!</definedName>
    <definedName name="var_calç5">#REF!</definedName>
    <definedName name="var_calç6" localSheetId="7">#REF!</definedName>
    <definedName name="var_calç6">#REF!</definedName>
    <definedName name="var_calç7" localSheetId="7">#REF!</definedName>
    <definedName name="var_calç7">#REF!</definedName>
    <definedName name="var_calç8" localSheetId="7">#REF!</definedName>
    <definedName name="var_calç8">#REF!</definedName>
    <definedName name="var_calç9" localSheetId="7">#REF!</definedName>
    <definedName name="var_calç9">#REF!</definedName>
    <definedName name="var_fei" localSheetId="7">#REF!</definedName>
    <definedName name="var_fei">#REF!</definedName>
    <definedName name="var_fei1" localSheetId="7">#REF!</definedName>
    <definedName name="var_fei1">#REF!</definedName>
    <definedName name="var_fei2" localSheetId="7">#REF!</definedName>
    <definedName name="var_fei2">#REF!</definedName>
    <definedName name="var_fei3" localSheetId="7">#REF!</definedName>
    <definedName name="var_fei3">#REF!</definedName>
    <definedName name="var_fei4" localSheetId="7">#REF!</definedName>
    <definedName name="var_fei4">#REF!</definedName>
    <definedName name="var_fei5" localSheetId="7">#REF!</definedName>
    <definedName name="var_fei5">#REF!</definedName>
    <definedName name="var_fei6" localSheetId="7">#REF!</definedName>
    <definedName name="var_fei6">#REF!</definedName>
    <definedName name="var_fei7" localSheetId="7">#REF!</definedName>
    <definedName name="var_fei7">#REF!</definedName>
    <definedName name="var_fei8" localSheetId="7">#REF!</definedName>
    <definedName name="var_fei8">#REF!</definedName>
    <definedName name="var_fei9" localSheetId="7">#REF!</definedName>
    <definedName name="var_fei9">#REF!</definedName>
    <definedName name="var_mec" localSheetId="7">#REF!</definedName>
    <definedName name="var_mec">#REF!</definedName>
    <definedName name="var_mec1" localSheetId="7">#REF!</definedName>
    <definedName name="var_mec1">#REF!</definedName>
    <definedName name="var_mec2" localSheetId="7">#REF!</definedName>
    <definedName name="var_mec2">#REF!</definedName>
    <definedName name="var_mec3" localSheetId="7">#REF!</definedName>
    <definedName name="var_mec3">#REF!</definedName>
    <definedName name="var_mec4" localSheetId="7">#REF!</definedName>
    <definedName name="var_mec4">#REF!</definedName>
    <definedName name="var_mec5" localSheetId="7">#REF!</definedName>
    <definedName name="var_mec5">#REF!</definedName>
    <definedName name="var_mec6" localSheetId="7">#REF!</definedName>
    <definedName name="var_mec6">#REF!</definedName>
    <definedName name="var_mec7" localSheetId="7">#REF!</definedName>
    <definedName name="var_mec7">#REF!</definedName>
    <definedName name="var_mec8" localSheetId="7">#REF!</definedName>
    <definedName name="var_mec8">#REF!</definedName>
    <definedName name="var_mec9" localSheetId="7">#REF!</definedName>
    <definedName name="var_mec9">#REF!</definedName>
    <definedName name="Varredor_diu_lim_mercado" localSheetId="7">#REF!</definedName>
    <definedName name="Varredor_diu_lim_mercado">#REF!</definedName>
    <definedName name="Varredor_diu_lim_mercado_res" localSheetId="7">#REF!</definedName>
    <definedName name="Varredor_diu_lim_mercado_res">#REF!</definedName>
    <definedName name="Varredor_diu_var_man" localSheetId="7">#REF!</definedName>
    <definedName name="Varredor_diu_var_man">#REF!</definedName>
    <definedName name="Varredor_diu_var_man_res" localSheetId="7">#REF!</definedName>
    <definedName name="Varredor_diu_var_man_res">#REF!</definedName>
    <definedName name="Varredor_not_lim_mercado" localSheetId="7">#REF!</definedName>
    <definedName name="Varredor_not_lim_mercado">#REF!</definedName>
    <definedName name="Varredor_not_lim_mercado_res" localSheetId="7">#REF!</definedName>
    <definedName name="Varredor_not_lim_mercado_res">#REF!</definedName>
    <definedName name="Varredor_not_var_man" localSheetId="7">#REF!</definedName>
    <definedName name="Varredor_not_var_man">#REF!</definedName>
    <definedName name="Varredor_not_var_man_res" localSheetId="7">#REF!</definedName>
    <definedName name="Varredor_not_var_man_res">#REF!</definedName>
    <definedName name="VARRICAO" localSheetId="7">#REF!</definedName>
    <definedName name="VARRICAO">#REF!</definedName>
    <definedName name="varrição" localSheetId="7">#REF!</definedName>
    <definedName name="varrição">#REF!</definedName>
    <definedName name="varrição1" localSheetId="7">#REF!</definedName>
    <definedName name="varrição1">#REF!</definedName>
    <definedName name="varrição2" localSheetId="7">#REF!</definedName>
    <definedName name="varrição2">#REF!</definedName>
    <definedName name="varrição3" localSheetId="7">#REF!</definedName>
    <definedName name="varrição3">#REF!</definedName>
    <definedName name="varrição4" localSheetId="7">#REF!</definedName>
    <definedName name="varrição4">#REF!</definedName>
    <definedName name="varrição5" localSheetId="7">#REF!</definedName>
    <definedName name="varrição5">#REF!</definedName>
    <definedName name="varrição6" localSheetId="7">#REF!</definedName>
    <definedName name="varrição6">#REF!</definedName>
    <definedName name="varrição7" localSheetId="7">#REF!</definedName>
    <definedName name="varrição7">#REF!</definedName>
    <definedName name="varrição8" localSheetId="7">#REF!</definedName>
    <definedName name="varrição8">#REF!</definedName>
    <definedName name="varrição9" localSheetId="7">#REF!</definedName>
    <definedName name="varrição9">#REF!</definedName>
    <definedName name="VarS" localSheetId="7">#REF!</definedName>
    <definedName name="VarS">#REF!</definedName>
    <definedName name="vega_i" localSheetId="7">#REF!</definedName>
    <definedName name="vega_i">#REF!</definedName>
    <definedName name="VEGA_SOPAVE_II" localSheetId="7">#REF!</definedName>
    <definedName name="VEGA_SOPAVE_II">#REF!</definedName>
    <definedName name="VER_DT">[7]Planejamento!$E$8&lt;&gt;"N"</definedName>
    <definedName name="VERBA_CANTEIRO">[7]Planejamento!$E$16="S"</definedName>
    <definedName name="Vigia_diu_op_aterro" localSheetId="7">#REF!</definedName>
    <definedName name="Vigia_diu_op_aterro">#REF!</definedName>
    <definedName name="Vigia_diu_op_aterro_res" localSheetId="7">#REF!</definedName>
    <definedName name="Vigia_diu_op_aterro_res">#REF!</definedName>
    <definedName name="Vigia_not_op_aterro" localSheetId="7">#REF!</definedName>
    <definedName name="Vigia_not_op_aterro">#REF!</definedName>
    <definedName name="Vigia_not_op_aterro_res" localSheetId="7">#REF!</definedName>
    <definedName name="Vigia_not_op_aterro_res">#REF!</definedName>
    <definedName name="VM" localSheetId="7">#REF!</definedName>
    <definedName name="VM">#REF!</definedName>
    <definedName name="VP" localSheetId="7">#REF!</definedName>
    <definedName name="VP">#REF!</definedName>
    <definedName name="VR_CONTRATO">'[7]Vínculos (Não Mexer)'!$G$39</definedName>
    <definedName name="wrn.mo2." localSheetId="0" hidden="1">{#N/A,#N/A,FALSE,"MO (2)"}</definedName>
    <definedName name="wrn.mo2." hidden="1">{#N/A,#N/A,FALSE,"MO (2)"}</definedName>
    <definedName name="wrn.PLANILHAS." localSheetId="0" hidden="1">{#N/A,#N/A,FALSE,"PL. LT 01 - TO134";#N/A,#N/A,FALSE,"PL. LT 02 - TO255";#N/A,#N/A,FALSE,"PL. LT 03 - TO255";#N/A,#N/A,FALSE,"PL. LT 04 - TO374";#N/A,#N/A,FALSE,"PL. LT 05 - TO050";#N/A,#N/A,FALSE,"PL. LT 06 - TO050";#N/A,#N/A,FALSE,"PL. LT 07 - TO280";#N/A,#N/A,FALSE,"PL. LT 08 - TO280";#N/A,#N/A,FALSE,"PL. LT 09 - TO280";#N/A,#N/A,FALSE,"PL. LT 10 - TO373";#N/A,#N/A,FALSE,"PL. LT 11 - TO373";#N/A,#N/A,FALSE,"PL LT 12 - TO373";#N/A,#N/A,FALSE,"PL LT 13 - TO050";#N/A,#N/A,FALSE,"PL LT 14 - TO050";#N/A,#N/A,FALSE,"PL LT 15 - TO050";#N/A,#N/A,FALSE,"PL LT 16 - TO255"}</definedName>
    <definedName name="wrn.PLANILHAS." hidden="1">{#N/A,#N/A,FALSE,"PL. LT 01 - TO134";#N/A,#N/A,FALSE,"PL. LT 02 - TO255";#N/A,#N/A,FALSE,"PL. LT 03 - TO255";#N/A,#N/A,FALSE,"PL. LT 04 - TO374";#N/A,#N/A,FALSE,"PL. LT 05 - TO050";#N/A,#N/A,FALSE,"PL. LT 06 - TO050";#N/A,#N/A,FALSE,"PL. LT 07 - TO280";#N/A,#N/A,FALSE,"PL. LT 08 - TO280";#N/A,#N/A,FALSE,"PL. LT 09 - TO280";#N/A,#N/A,FALSE,"PL. LT 10 - TO373";#N/A,#N/A,FALSE,"PL. LT 11 - TO373";#N/A,#N/A,FALSE,"PL LT 12 - TO373";#N/A,#N/A,FALSE,"PL LT 13 - TO050";#N/A,#N/A,FALSE,"PL LT 14 - TO050";#N/A,#N/A,FALSE,"PL LT 15 - TO050";#N/A,#N/A,FALSE,"PL LT 16 - TO255"}</definedName>
    <definedName name="X" localSheetId="5">#REF!</definedName>
    <definedName name="X" localSheetId="4">#REF!</definedName>
    <definedName name="X" localSheetId="3">#REF!</definedName>
    <definedName name="X">#REF!</definedName>
    <definedName name="X1a">#REF!</definedName>
    <definedName name="X2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2" i="821" l="1"/>
  <c r="F72" i="821" s="1"/>
  <c r="E71" i="821"/>
  <c r="F71" i="821" s="1"/>
  <c r="E70" i="821"/>
  <c r="F70" i="821" s="1"/>
  <c r="D70" i="821" s="1"/>
  <c r="F68" i="821"/>
  <c r="E68" i="821"/>
  <c r="E69" i="821" s="1"/>
  <c r="F69" i="821" s="1"/>
  <c r="D69" i="821" s="1"/>
  <c r="F67" i="821"/>
  <c r="D67" i="821" s="1"/>
  <c r="B23" i="821"/>
  <c r="I23" i="821"/>
  <c r="I22" i="821"/>
  <c r="I21" i="821"/>
  <c r="B21" i="821"/>
  <c r="D21" i="821" s="1"/>
  <c r="E48" i="821"/>
  <c r="F48" i="821" s="1"/>
  <c r="E47" i="821"/>
  <c r="F47" i="821" s="1"/>
  <c r="A3" i="821"/>
  <c r="H21" i="821"/>
  <c r="E61" i="821"/>
  <c r="D68" i="821" l="1"/>
  <c r="F73" i="821"/>
  <c r="K9" i="821" s="1"/>
  <c r="E54" i="826"/>
  <c r="E58" i="826" l="1"/>
  <c r="F55" i="826" l="1"/>
  <c r="C64" i="826"/>
  <c r="C63" i="826"/>
  <c r="F63" i="826" s="1"/>
  <c r="C57" i="825"/>
  <c r="F49" i="825" l="1"/>
  <c r="F57" i="821"/>
  <c r="B13" i="5"/>
  <c r="B10" i="5"/>
  <c r="B7" i="5"/>
  <c r="B4" i="5"/>
  <c r="D46" i="826" l="1"/>
  <c r="E46" i="826" s="1"/>
  <c r="F46" i="826" s="1"/>
  <c r="D45" i="826"/>
  <c r="E45" i="826" s="1"/>
  <c r="F45" i="826" s="1"/>
  <c r="D44" i="826"/>
  <c r="E44" i="826" s="1"/>
  <c r="F44" i="826" s="1"/>
  <c r="D43" i="826"/>
  <c r="E43" i="826" s="1"/>
  <c r="F43" i="826" s="1"/>
  <c r="D42" i="826"/>
  <c r="E42" i="826" s="1"/>
  <c r="B23" i="826"/>
  <c r="C23" i="826"/>
  <c r="C22" i="826"/>
  <c r="D22" i="826" s="1"/>
  <c r="E22" i="826" s="1"/>
  <c r="I23" i="826"/>
  <c r="H23" i="826"/>
  <c r="I22" i="826"/>
  <c r="H22" i="826"/>
  <c r="I24" i="826"/>
  <c r="H24" i="826"/>
  <c r="I21" i="826"/>
  <c r="H21" i="826"/>
  <c r="D40" i="825"/>
  <c r="I22" i="825"/>
  <c r="H22" i="825"/>
  <c r="I21" i="825"/>
  <c r="H21" i="825"/>
  <c r="C22" i="825"/>
  <c r="C21" i="825"/>
  <c r="E78" i="821"/>
  <c r="E79" i="821" s="1"/>
  <c r="E42" i="821"/>
  <c r="F42" i="821" s="1"/>
  <c r="H23" i="821"/>
  <c r="H22" i="821"/>
  <c r="B43" i="819"/>
  <c r="F42" i="826" l="1"/>
  <c r="F47" i="826" s="1"/>
  <c r="D23" i="826"/>
  <c r="E23" i="826" s="1"/>
  <c r="F22" i="826"/>
  <c r="K22" i="826" s="1"/>
  <c r="M22" i="826" s="1"/>
  <c r="E49" i="821"/>
  <c r="F49" i="821" s="1"/>
  <c r="C23" i="819"/>
  <c r="C22" i="819"/>
  <c r="C21" i="819"/>
  <c r="H22" i="819"/>
  <c r="I22" i="819"/>
  <c r="H23" i="819"/>
  <c r="I23" i="819"/>
  <c r="I21" i="819"/>
  <c r="H21" i="819"/>
  <c r="J34" i="828"/>
  <c r="J27" i="828"/>
  <c r="J15" i="828"/>
  <c r="F23" i="826" l="1"/>
  <c r="K23" i="826" s="1"/>
  <c r="M23" i="826" s="1"/>
  <c r="J37" i="828"/>
  <c r="J40" i="828" s="1"/>
  <c r="J42" i="828" s="1"/>
  <c r="B6" i="825" l="1"/>
  <c r="B6" i="819"/>
  <c r="B6" i="821"/>
  <c r="G21" i="827"/>
  <c r="N20" i="827"/>
  <c r="G20" i="827"/>
  <c r="D13" i="827"/>
  <c r="D12" i="827"/>
  <c r="D8" i="827"/>
  <c r="C20" i="827"/>
  <c r="D6" i="827"/>
  <c r="E21" i="821" l="1"/>
  <c r="F21" i="821" s="1"/>
  <c r="K21" i="821" s="1"/>
  <c r="M21" i="821" s="1"/>
  <c r="E20" i="827"/>
  <c r="D14" i="827"/>
  <c r="L20" i="827"/>
  <c r="D7" i="827"/>
  <c r="B23" i="827" l="1"/>
  <c r="B13" i="821" s="1"/>
  <c r="B18" i="818"/>
  <c r="B15" i="818"/>
  <c r="B12" i="818"/>
  <c r="B9" i="818"/>
  <c r="D14" i="5"/>
  <c r="L25" i="826"/>
  <c r="C21" i="826"/>
  <c r="D21" i="826" s="1"/>
  <c r="E21" i="826" s="1"/>
  <c r="D23" i="821"/>
  <c r="E23" i="821" s="1"/>
  <c r="F64" i="826"/>
  <c r="E59" i="826" s="1"/>
  <c r="A64" i="826"/>
  <c r="F58" i="826"/>
  <c r="E57" i="826"/>
  <c r="F57" i="826" s="1"/>
  <c r="D57" i="826" s="1"/>
  <c r="E55" i="826"/>
  <c r="E56" i="826" s="1"/>
  <c r="F56" i="826" s="1"/>
  <c r="D54" i="826"/>
  <c r="C24" i="826"/>
  <c r="D24" i="826" s="1"/>
  <c r="E24" i="826" s="1"/>
  <c r="G9" i="826"/>
  <c r="G8" i="826"/>
  <c r="G7" i="826"/>
  <c r="G6" i="826"/>
  <c r="E40" i="825"/>
  <c r="F40" i="825" s="1"/>
  <c r="B13" i="819" l="1"/>
  <c r="B13" i="825"/>
  <c r="B13" i="826"/>
  <c r="D36" i="826"/>
  <c r="E36" i="826" s="1"/>
  <c r="F36" i="826" s="1"/>
  <c r="D35" i="826"/>
  <c r="E35" i="826" s="1"/>
  <c r="F35" i="826" s="1"/>
  <c r="D34" i="826"/>
  <c r="F59" i="826"/>
  <c r="F60" i="826" s="1"/>
  <c r="F67" i="826"/>
  <c r="K8" i="826"/>
  <c r="F21" i="826"/>
  <c r="D31" i="826"/>
  <c r="E31" i="826" s="1"/>
  <c r="F31" i="826" s="1"/>
  <c r="D33" i="826"/>
  <c r="E33" i="826" s="1"/>
  <c r="F33" i="826" s="1"/>
  <c r="F23" i="821"/>
  <c r="K23" i="821" s="1"/>
  <c r="D56" i="826"/>
  <c r="F24" i="826"/>
  <c r="D30" i="826"/>
  <c r="D32" i="826"/>
  <c r="E32" i="826" s="1"/>
  <c r="F32" i="826" s="1"/>
  <c r="E34" i="826"/>
  <c r="F34" i="826" s="1"/>
  <c r="D55" i="826"/>
  <c r="F41" i="825"/>
  <c r="H72" i="826" l="1"/>
  <c r="I72" i="826" s="1"/>
  <c r="E30" i="826"/>
  <c r="F30" i="826" s="1"/>
  <c r="F37" i="826" s="1"/>
  <c r="K7" i="826" s="1"/>
  <c r="K24" i="826"/>
  <c r="M24" i="826" s="1"/>
  <c r="K9" i="826"/>
  <c r="K21" i="826"/>
  <c r="M21" i="826" s="1"/>
  <c r="M25" i="826" l="1"/>
  <c r="K6" i="826" s="1"/>
  <c r="L11" i="826" l="1"/>
  <c r="F57" i="825"/>
  <c r="E53" i="825" s="1"/>
  <c r="F53" i="825" s="1"/>
  <c r="A57" i="825"/>
  <c r="E52" i="825"/>
  <c r="F52" i="825" s="1"/>
  <c r="E51" i="825"/>
  <c r="F51" i="825" s="1"/>
  <c r="D51" i="825" s="1"/>
  <c r="E49" i="825"/>
  <c r="E50" i="825" s="1"/>
  <c r="F50" i="825" s="1"/>
  <c r="D48" i="825"/>
  <c r="L23" i="825"/>
  <c r="D22" i="825"/>
  <c r="D21" i="825"/>
  <c r="E21" i="825" s="1"/>
  <c r="G9" i="825"/>
  <c r="G8" i="825"/>
  <c r="G7" i="825"/>
  <c r="G6" i="825"/>
  <c r="L25" i="821"/>
  <c r="F61" i="825" l="1"/>
  <c r="D34" i="821"/>
  <c r="D33" i="821"/>
  <c r="D35" i="821"/>
  <c r="D32" i="825"/>
  <c r="D33" i="825"/>
  <c r="E33" i="825" s="1"/>
  <c r="F33" i="825" s="1"/>
  <c r="D34" i="825"/>
  <c r="E34" i="825" s="1"/>
  <c r="F34" i="825" s="1"/>
  <c r="D31" i="825"/>
  <c r="E31" i="825" s="1"/>
  <c r="F31" i="825" s="1"/>
  <c r="D29" i="825"/>
  <c r="E29" i="825" s="1"/>
  <c r="F29" i="825" s="1"/>
  <c r="F54" i="825"/>
  <c r="K9" i="825" s="1"/>
  <c r="D50" i="825"/>
  <c r="K8" i="825"/>
  <c r="F21" i="825"/>
  <c r="K21" i="825" s="1"/>
  <c r="E22" i="825"/>
  <c r="F22" i="825" s="1"/>
  <c r="D28" i="825"/>
  <c r="E28" i="825" s="1"/>
  <c r="F28" i="825" s="1"/>
  <c r="D30" i="825"/>
  <c r="E30" i="825" s="1"/>
  <c r="F30" i="825" s="1"/>
  <c r="E32" i="825"/>
  <c r="F32" i="825" s="1"/>
  <c r="D49" i="825"/>
  <c r="K22" i="825" l="1"/>
  <c r="M22" i="825" s="1"/>
  <c r="F35" i="825"/>
  <c r="K7" i="825" s="1"/>
  <c r="M21" i="825"/>
  <c r="G9" i="821"/>
  <c r="G8" i="821"/>
  <c r="G7" i="821"/>
  <c r="G6" i="821"/>
  <c r="F56" i="821"/>
  <c r="M23" i="825" l="1"/>
  <c r="K6" i="825" s="1"/>
  <c r="L11" i="825" s="1"/>
  <c r="E60" i="821" l="1"/>
  <c r="F60" i="821" s="1"/>
  <c r="E59" i="821"/>
  <c r="E57" i="821"/>
  <c r="E58" i="821" s="1"/>
  <c r="D56" i="821"/>
  <c r="F61" i="821" l="1"/>
  <c r="F59" i="821"/>
  <c r="D59" i="821" s="1"/>
  <c r="F58" i="821"/>
  <c r="D58" i="821" s="1"/>
  <c r="D57" i="821"/>
  <c r="F86" i="821" l="1"/>
  <c r="F62" i="821"/>
  <c r="M23" i="821"/>
  <c r="F66" i="819"/>
  <c r="G10" i="819"/>
  <c r="F67" i="819"/>
  <c r="F68" i="819"/>
  <c r="F58" i="819"/>
  <c r="F57" i="819"/>
  <c r="E61" i="819"/>
  <c r="F61" i="819" s="1"/>
  <c r="E60" i="819"/>
  <c r="E58" i="819"/>
  <c r="E59" i="819" s="1"/>
  <c r="F59" i="819" s="1"/>
  <c r="G9" i="819"/>
  <c r="G8" i="819"/>
  <c r="G7" i="819"/>
  <c r="G6" i="819"/>
  <c r="L22" i="819"/>
  <c r="D21" i="819"/>
  <c r="E21" i="819" s="1"/>
  <c r="L21" i="819" l="1"/>
  <c r="D43" i="819" s="1"/>
  <c r="D42" i="819"/>
  <c r="F60" i="819"/>
  <c r="F69" i="819"/>
  <c r="D50" i="819"/>
  <c r="D49" i="819"/>
  <c r="D41" i="819" l="1"/>
  <c r="D22" i="821"/>
  <c r="D32" i="821"/>
  <c r="E32" i="821" s="1"/>
  <c r="F32" i="821" s="1"/>
  <c r="E41" i="821"/>
  <c r="F41" i="821" s="1"/>
  <c r="E43" i="821"/>
  <c r="F43" i="821" s="1"/>
  <c r="E44" i="821"/>
  <c r="F44" i="821" s="1"/>
  <c r="E45" i="821"/>
  <c r="F45" i="821" s="1"/>
  <c r="E46" i="821"/>
  <c r="F46" i="821" s="1"/>
  <c r="L24" i="819"/>
  <c r="D33" i="819" s="1"/>
  <c r="D22" i="819"/>
  <c r="D23" i="819"/>
  <c r="E41" i="819"/>
  <c r="F41" i="819" s="1"/>
  <c r="E42" i="819"/>
  <c r="F42" i="819" s="1"/>
  <c r="E43" i="819"/>
  <c r="F43" i="819" s="1"/>
  <c r="E49" i="819"/>
  <c r="F49" i="819" s="1"/>
  <c r="C50" i="819"/>
  <c r="E50" i="819" s="1"/>
  <c r="F50" i="819" s="1"/>
  <c r="D30" i="821"/>
  <c r="E30" i="821" s="1"/>
  <c r="F30" i="821" s="1"/>
  <c r="E33" i="821"/>
  <c r="F33" i="821" s="1"/>
  <c r="E35" i="821"/>
  <c r="F35" i="821" s="1"/>
  <c r="F50" i="821" l="1"/>
  <c r="K8" i="821" s="1"/>
  <c r="D31" i="821"/>
  <c r="E31" i="821" s="1"/>
  <c r="F31" i="821" s="1"/>
  <c r="E22" i="821"/>
  <c r="F22" i="821" s="1"/>
  <c r="E23" i="819"/>
  <c r="F23" i="819" s="1"/>
  <c r="D34" i="819"/>
  <c r="E34" i="819" s="1"/>
  <c r="F34" i="819" s="1"/>
  <c r="D31" i="819"/>
  <c r="E31" i="819" s="1"/>
  <c r="F31" i="819" s="1"/>
  <c r="D30" i="819"/>
  <c r="E30" i="819" s="1"/>
  <c r="F30" i="819" s="1"/>
  <c r="D35" i="819"/>
  <c r="E35" i="819" s="1"/>
  <c r="F35" i="819" s="1"/>
  <c r="D29" i="819"/>
  <c r="E29" i="819" s="1"/>
  <c r="F29" i="819" s="1"/>
  <c r="E33" i="819"/>
  <c r="F33" i="819" s="1"/>
  <c r="D32" i="819"/>
  <c r="E32" i="819" s="1"/>
  <c r="F32" i="819" s="1"/>
  <c r="F51" i="819"/>
  <c r="K9" i="819" s="1"/>
  <c r="F44" i="819"/>
  <c r="K8" i="819" s="1"/>
  <c r="E22" i="819"/>
  <c r="F22" i="819" s="1"/>
  <c r="F21" i="819"/>
  <c r="K21" i="819" s="1"/>
  <c r="E34" i="821"/>
  <c r="F34" i="821" s="1"/>
  <c r="K22" i="821" l="1"/>
  <c r="M22" i="821" s="1"/>
  <c r="K23" i="819"/>
  <c r="M23" i="819" s="1"/>
  <c r="K22" i="819"/>
  <c r="M22" i="819" s="1"/>
  <c r="F36" i="821"/>
  <c r="K7" i="821" s="1"/>
  <c r="F62" i="819"/>
  <c r="F63" i="819" s="1"/>
  <c r="K10" i="819" s="1"/>
  <c r="M21" i="819"/>
  <c r="F36" i="819"/>
  <c r="K7" i="819" s="1"/>
  <c r="M25" i="821" l="1"/>
  <c r="K6" i="821" s="1"/>
  <c r="L11" i="821" s="1"/>
  <c r="M24" i="819"/>
  <c r="K6" i="819" s="1"/>
  <c r="L11" i="819" s="1"/>
  <c r="L13" i="821" l="1"/>
  <c r="J16" i="821" s="1"/>
  <c r="L12" i="825"/>
  <c r="L13" i="825" s="1"/>
  <c r="J16" i="825" s="1"/>
  <c r="L16" i="825" s="1"/>
  <c r="M16" i="825" s="1"/>
  <c r="N16" i="825" s="1"/>
  <c r="O16" i="825" s="1"/>
  <c r="E11" i="5" s="1"/>
  <c r="F11" i="5" s="1"/>
  <c r="L12" i="826"/>
  <c r="L13" i="826" s="1"/>
  <c r="J16" i="826" s="1"/>
  <c r="L16" i="826" s="1"/>
  <c r="M16" i="826" s="1"/>
  <c r="N16" i="826" s="1"/>
  <c r="O16" i="826" s="1"/>
  <c r="E14" i="5" s="1"/>
  <c r="F14" i="5" s="1"/>
  <c r="L12" i="819"/>
  <c r="L13" i="819" s="1"/>
  <c r="J16" i="819" s="1"/>
  <c r="E8" i="5" l="1"/>
  <c r="F8" i="5" s="1"/>
  <c r="K16" i="821"/>
  <c r="L16" i="821" s="1"/>
  <c r="L16" i="819"/>
  <c r="G14" i="5"/>
  <c r="E5" i="5" l="1"/>
  <c r="F5" i="5" s="1"/>
  <c r="G5" i="5" s="1"/>
  <c r="C9" i="818" s="1"/>
  <c r="C18" i="818"/>
  <c r="E19" i="818" s="1"/>
  <c r="G11" i="5"/>
  <c r="C15" i="818" s="1"/>
  <c r="E16" i="818" s="1"/>
  <c r="K10" i="818" l="1"/>
  <c r="H10" i="818"/>
  <c r="D10" i="818"/>
  <c r="M10" i="818"/>
  <c r="G10" i="818"/>
  <c r="O10" i="818"/>
  <c r="L10" i="818"/>
  <c r="I10" i="818"/>
  <c r="F10" i="818"/>
  <c r="N10" i="818"/>
  <c r="E10" i="818"/>
  <c r="J10" i="818"/>
  <c r="G8" i="5"/>
  <c r="G16" i="5" s="1"/>
  <c r="F16" i="5"/>
  <c r="C21" i="5" s="1"/>
  <c r="D16" i="818"/>
  <c r="D15" i="818" s="1"/>
  <c r="G16" i="818"/>
  <c r="J16" i="818"/>
  <c r="F16" i="818"/>
  <c r="M16" i="818"/>
  <c r="H16" i="818"/>
  <c r="I16" i="818"/>
  <c r="K16" i="818"/>
  <c r="L16" i="818"/>
  <c r="N16" i="818"/>
  <c r="O16" i="818"/>
  <c r="F19" i="818"/>
  <c r="J19" i="818"/>
  <c r="K19" i="818"/>
  <c r="D19" i="818"/>
  <c r="D18" i="818" s="1"/>
  <c r="H19" i="818"/>
  <c r="I19" i="818"/>
  <c r="N19" i="818"/>
  <c r="O19" i="818"/>
  <c r="G19" i="818"/>
  <c r="L19" i="818"/>
  <c r="M19" i="818"/>
  <c r="D9" i="818"/>
  <c r="F21" i="5" l="1"/>
  <c r="C12" i="818"/>
  <c r="C23" i="818" s="1"/>
  <c r="G22" i="5"/>
  <c r="H21" i="5"/>
  <c r="G20" i="5"/>
  <c r="F69" i="826"/>
  <c r="M13" i="818" l="1"/>
  <c r="M23" i="818" s="1"/>
  <c r="I13" i="818"/>
  <c r="I23" i="818" s="1"/>
  <c r="J13" i="818"/>
  <c r="J23" i="818" s="1"/>
  <c r="K13" i="818"/>
  <c r="K23" i="818" s="1"/>
  <c r="F13" i="818"/>
  <c r="F23" i="818" s="1"/>
  <c r="D13" i="818"/>
  <c r="D12" i="818" s="1"/>
  <c r="N13" i="818"/>
  <c r="N23" i="818" s="1"/>
  <c r="E13" i="818"/>
  <c r="G13" i="818"/>
  <c r="G23" i="818" s="1"/>
  <c r="H13" i="818"/>
  <c r="H23" i="818" s="1"/>
  <c r="O13" i="818"/>
  <c r="O23" i="818" s="1"/>
  <c r="L13" i="818"/>
  <c r="L21" i="818" s="1"/>
  <c r="F21" i="818" l="1"/>
  <c r="M21" i="818"/>
  <c r="I21" i="818"/>
  <c r="D21" i="818"/>
  <c r="D22" i="818" s="1"/>
  <c r="D23" i="818"/>
  <c r="D24" i="818" s="1"/>
  <c r="L23" i="818"/>
  <c r="K21" i="818"/>
  <c r="J21" i="818"/>
  <c r="H21" i="818"/>
  <c r="O21" i="818"/>
  <c r="N21" i="818"/>
  <c r="G21" i="818"/>
  <c r="E21" i="818"/>
  <c r="E23" i="818"/>
  <c r="E24" i="818" l="1"/>
  <c r="F24" i="818" s="1"/>
  <c r="G24" i="818" s="1"/>
  <c r="H24" i="818" s="1"/>
  <c r="I24" i="818" s="1"/>
  <c r="J24" i="818" s="1"/>
  <c r="K24" i="818" s="1"/>
  <c r="L24" i="818" s="1"/>
  <c r="M24" i="818" s="1"/>
  <c r="N24" i="818" s="1"/>
  <c r="O24" i="818" s="1"/>
  <c r="C24" i="818" s="1"/>
  <c r="E22" i="818"/>
  <c r="F22" i="818" s="1"/>
  <c r="G22" i="818" s="1"/>
  <c r="H22" i="818" s="1"/>
  <c r="I22" i="818" s="1"/>
  <c r="J22" i="818" s="1"/>
  <c r="K22" i="818" s="1"/>
  <c r="L22" i="818" s="1"/>
  <c r="M22" i="818" s="1"/>
  <c r="N22" i="818" s="1"/>
  <c r="O22" i="818" s="1"/>
  <c r="C22" i="8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Microsoft Office</author>
  </authors>
  <commentList>
    <comment ref="F31" authorId="0" shapeId="0" xr:uid="{00000000-0006-0000-0400-000001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2" authorId="0" shapeId="0" xr:uid="{00000000-0006-0000-0400-000002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3" authorId="0" shapeId="0" xr:uid="{00000000-0006-0000-0400-000003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4" authorId="0" shapeId="0" xr:uid="{00000000-0006-0000-0400-000004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5" authorId="0" shapeId="0" xr:uid="{00000000-0006-0000-0400-000005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3" authorId="0" shapeId="0" xr:uid="{00000000-0006-0000-0400-000006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50" authorId="0" shapeId="0" xr:uid="{00000000-0006-0000-0400-000007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Microsoft Office</author>
  </authors>
  <commentList>
    <comment ref="F32" authorId="0" shapeId="0" xr:uid="{00000000-0006-0000-0500-000002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3" authorId="0" shapeId="0" xr:uid="{00000000-0006-0000-0500-000003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4" authorId="0" shapeId="0" xr:uid="{00000000-0006-0000-0500-000004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5" authorId="0" shapeId="0" xr:uid="{00000000-0006-0000-0500-000005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5" authorId="0" shapeId="0" xr:uid="{00000000-0006-0000-0500-000006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6" authorId="0" shapeId="0" xr:uid="{00000000-0006-0000-0500-000007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9" authorId="0" shapeId="0" xr:uid="{00000000-0006-0000-0500-000008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Microsoft Office</author>
  </authors>
  <commentList>
    <comment ref="F30" authorId="0" shapeId="0" xr:uid="{00000000-0006-0000-0600-000001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1" authorId="0" shapeId="0" xr:uid="{00000000-0006-0000-0600-000002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2" authorId="0" shapeId="0" xr:uid="{00000000-0006-0000-0600-000003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3" authorId="0" shapeId="0" xr:uid="{00000000-0006-0000-0600-000004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4" authorId="0" shapeId="0" xr:uid="{00000000-0006-0000-0600-000005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Usuário do Microsoft Office</author>
  </authors>
  <commentList>
    <comment ref="F32" authorId="0" shapeId="0" xr:uid="{00000000-0006-0000-0700-000001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3" authorId="0" shapeId="0" xr:uid="{00000000-0006-0000-0700-000002000000}">
      <text>
        <r>
          <rPr>
            <b/>
            <sz val="10"/>
            <color rgb="FF000000"/>
            <rFont val="TimesNewRomanPSMT"/>
          </rPr>
          <t>Usuário do Microsoft Office:</t>
        </r>
        <r>
          <rPr>
            <sz val="10"/>
            <color rgb="FF000000"/>
            <rFont val="TimesNewRomanPSMT"/>
          </rPr>
          <t xml:space="preserve">
</t>
        </r>
      </text>
    </comment>
    <comment ref="F34" authorId="0" shapeId="0" xr:uid="{00000000-0006-0000-0700-000003000000}">
      <text>
        <r>
          <rPr>
            <b/>
            <sz val="10"/>
            <color rgb="FF000000"/>
            <rFont val="TimesNewRomanPSMT"/>
          </rPr>
          <t>Usuário do Microsoft Office:</t>
        </r>
        <r>
          <rPr>
            <sz val="10"/>
            <color rgb="FF000000"/>
            <rFont val="TimesNewRomanPSMT"/>
          </rPr>
          <t xml:space="preserve">
</t>
        </r>
      </text>
    </comment>
    <comment ref="F35" authorId="0" shapeId="0" xr:uid="{00000000-0006-0000-0700-000004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36" authorId="0" shapeId="0" xr:uid="{00000000-0006-0000-0700-000005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5" authorId="0" shapeId="0" xr:uid="{00000000-0006-0000-0700-000006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  <comment ref="F46" authorId="0" shapeId="0" xr:uid="{00000000-0006-0000-0700-000007000000}">
      <text>
        <r>
          <rPr>
            <b/>
            <sz val="10"/>
            <color indexed="81"/>
            <rFont val="TimesNewRomanPSMT"/>
          </rPr>
          <t>Usuário do Microsoft Office:</t>
        </r>
        <r>
          <rPr>
            <sz val="10"/>
            <color indexed="81"/>
            <rFont val="TimesNewRomanPSMT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<sst xmlns="http://schemas.openxmlformats.org/spreadsheetml/2006/main" count="515" uniqueCount="227">
  <si>
    <t>TOTAL</t>
  </si>
  <si>
    <t xml:space="preserve"> </t>
  </si>
  <si>
    <t>3</t>
  </si>
  <si>
    <t>ITEM</t>
  </si>
  <si>
    <t>DISCRIMINAÇÃO</t>
  </si>
  <si>
    <t>1</t>
  </si>
  <si>
    <t>4</t>
  </si>
  <si>
    <t>QUANT.</t>
  </si>
  <si>
    <t>DESEMBOLSO</t>
  </si>
  <si>
    <t>Percentual Global Simples</t>
  </si>
  <si>
    <t>Percentual Global Acumulada</t>
  </si>
  <si>
    <t>Valor Simples (R$)</t>
  </si>
  <si>
    <t>Valor Acumulado (R$)</t>
  </si>
  <si>
    <t>MESES CORRIDOS</t>
  </si>
  <si>
    <t>2</t>
  </si>
  <si>
    <t>1 - SALÁRIOS (CUSTO MÃO DE OBRA)</t>
  </si>
  <si>
    <t>FUNÇÃO</t>
  </si>
  <si>
    <t>SALÁRIO</t>
  </si>
  <si>
    <t>ADIC. INSALUBRIDADE 40%</t>
  </si>
  <si>
    <t>SEG. VIDA</t>
  </si>
  <si>
    <t>TOTAL C/ BENEFICIOS</t>
  </si>
  <si>
    <t>VALOR MENSAL</t>
  </si>
  <si>
    <t>TOTAL C/ ENCARGOS</t>
  </si>
  <si>
    <t>Salário Mínimo</t>
  </si>
  <si>
    <t>Encargos Sociais</t>
  </si>
  <si>
    <t>Quant. Equipes</t>
  </si>
  <si>
    <t>ENCARGOS</t>
  </si>
  <si>
    <t>2 - UNIFORMES E EPI</t>
  </si>
  <si>
    <t>QUANT. ANO</t>
  </si>
  <si>
    <t>P. UNITÁRIO R$</t>
  </si>
  <si>
    <t>QUANT. FUNCIONÁRIO</t>
  </si>
  <si>
    <t>TOTAL ANO</t>
  </si>
  <si>
    <t>TOTAL MÊS</t>
  </si>
  <si>
    <t>Calça Brim</t>
  </si>
  <si>
    <t>Camisa</t>
  </si>
  <si>
    <t>Boné p/ Gari</t>
  </si>
  <si>
    <t>Bota Antiderrapante</t>
  </si>
  <si>
    <t>Capa de Chuva</t>
  </si>
  <si>
    <t>Luva p/ Gari</t>
  </si>
  <si>
    <t>Colete Refletivo X</t>
  </si>
  <si>
    <t>Vassourão</t>
  </si>
  <si>
    <t xml:space="preserve">Sacos Plásticos 100lt </t>
  </si>
  <si>
    <t>Quantidade</t>
  </si>
  <si>
    <t>UNID</t>
  </si>
  <si>
    <t>Pá Quadrada com Cabo</t>
  </si>
  <si>
    <t>Enxada</t>
  </si>
  <si>
    <t>Administração Central</t>
  </si>
  <si>
    <t>Lucro</t>
  </si>
  <si>
    <t>Despesas Financeiras</t>
  </si>
  <si>
    <t>Risco</t>
  </si>
  <si>
    <t>PIS</t>
  </si>
  <si>
    <t>COFINS</t>
  </si>
  <si>
    <t>BDI</t>
  </si>
  <si>
    <t>Total</t>
  </si>
  <si>
    <t>Total c/BDI</t>
  </si>
  <si>
    <t>Vale Alimentação</t>
  </si>
  <si>
    <t>Depreciação Carrinho Lutocar (1 por Equip.)</t>
  </si>
  <si>
    <t>VARREDOR</t>
  </si>
  <si>
    <t>VARREDOR (CARRINHEIRO)</t>
  </si>
  <si>
    <t>TOTALIZADOR DE DESPESAS</t>
  </si>
  <si>
    <t>3 - FERRAMENTAS</t>
  </si>
  <si>
    <t>4 - CARRINHO LUTOCAR</t>
  </si>
  <si>
    <t>% MENSAL</t>
  </si>
  <si>
    <t>BASE CÁLCULO</t>
  </si>
  <si>
    <t>CUSTO MÊS</t>
  </si>
  <si>
    <t>Lic/IPVA/Seguro Obrigatório</t>
  </si>
  <si>
    <t>%</t>
  </si>
  <si>
    <t>L =((VU + 1) x VN x 0,025)/ (2 x VU x 12)</t>
  </si>
  <si>
    <t>Juros de capital</t>
  </si>
  <si>
    <t>Rc = (((VU + 1) x VN)/(2 x VU)) x i/12</t>
  </si>
  <si>
    <t>Depreciação</t>
  </si>
  <si>
    <t>DEP =(((1 - VR)/100) x VN)/12</t>
  </si>
  <si>
    <t>Manutenção</t>
  </si>
  <si>
    <t>CM = (VN x K)/(VU x 12)</t>
  </si>
  <si>
    <t>Pneus e câmaras</t>
  </si>
  <si>
    <t>C= 0,5 % x VN</t>
  </si>
  <si>
    <t>Óleos/lubrificantes/filtros</t>
  </si>
  <si>
    <t>C = Vcomb x 10%</t>
  </si>
  <si>
    <t>5.1 - VEÍCULO UTILITÁRIO</t>
  </si>
  <si>
    <t>5 - VEÍCULOS E COMBUSTÍVEIS</t>
  </si>
  <si>
    <t>QTDE VEÍCULOS</t>
  </si>
  <si>
    <t>CONSUMO</t>
  </si>
  <si>
    <t>PREÇO COMB R$</t>
  </si>
  <si>
    <t>TOTAL/MÊS</t>
  </si>
  <si>
    <t>Comb = Qk x l x p x 25,25 dias</t>
  </si>
  <si>
    <t>Qk – quantidade de quilômetros rodados por dia (km)</t>
  </si>
  <si>
    <t>l – consumo de combustível (l/km)</t>
  </si>
  <si>
    <t>p – preço do combustível (R$)</t>
  </si>
  <si>
    <t>COMBUSTÍVEL</t>
  </si>
  <si>
    <t>Veívulo Utilitário</t>
  </si>
  <si>
    <t>Valor Total</t>
  </si>
  <si>
    <t>KM / Mês</t>
  </si>
  <si>
    <t>Valor / KM</t>
  </si>
  <si>
    <t>Dias trabalhados (segunda a sabado)</t>
  </si>
  <si>
    <t>TLU</t>
  </si>
  <si>
    <t>MOTORISTA</t>
  </si>
  <si>
    <t>4 - VEÍCULOS E COMBUSTÍVEIS</t>
  </si>
  <si>
    <t>EQUIPE PADRÃO - CAPINA / RASPAGEM / JARDINAGEM</t>
  </si>
  <si>
    <t>UNI / Mês</t>
  </si>
  <si>
    <t>KM - H - RODADA / DIA</t>
  </si>
  <si>
    <t>CAL P/ PINTURA</t>
  </si>
  <si>
    <t>3 - MATERIAIS DE CONSUMO</t>
  </si>
  <si>
    <t>QUANT. POR METRO</t>
  </si>
  <si>
    <t>4.1 - TRATOR DE PNEUS COM MAQUINA DE PINTAR MEIO FIO ACOPLADO</t>
  </si>
  <si>
    <t>Valor / Mês</t>
  </si>
  <si>
    <t>Valor / M</t>
  </si>
  <si>
    <t>M / Mês</t>
  </si>
  <si>
    <t>OPERADOR EQUIP.PESADO</t>
  </si>
  <si>
    <t>OPERADOR EQUIP.LEVE</t>
  </si>
  <si>
    <t>AUXILIAR DE SERV. GERAIS</t>
  </si>
  <si>
    <t>VR</t>
  </si>
  <si>
    <t>COMPONENTE</t>
  </si>
  <si>
    <t>STATUS</t>
  </si>
  <si>
    <t>LUCRO</t>
  </si>
  <si>
    <t>PARCELA DO BDI</t>
  </si>
  <si>
    <t>1 Quartil</t>
  </si>
  <si>
    <t>Médio</t>
  </si>
  <si>
    <t>3 Quartil</t>
  </si>
  <si>
    <t>ADM CENTRAL</t>
  </si>
  <si>
    <t>DESPESAS FINANCEIRAS</t>
  </si>
  <si>
    <t>Seguro e Garantia</t>
  </si>
  <si>
    <t>ISS</t>
  </si>
  <si>
    <t>CONTRIBUIÇÃO PREVIDENCIÁRIA</t>
  </si>
  <si>
    <t>PIS, COFINS e ISSQN</t>
  </si>
  <si>
    <t>Conforme legislação específica</t>
  </si>
  <si>
    <t xml:space="preserve">SEGURO E GARANTIA </t>
  </si>
  <si>
    <t>RISCO</t>
  </si>
  <si>
    <t>BDI=</t>
  </si>
  <si>
    <t>(1+</t>
  </si>
  <si>
    <t>+</t>
  </si>
  <si>
    <t>)*(</t>
  </si>
  <si>
    <t>1+</t>
  </si>
  <si>
    <t>)*(1+</t>
  </si>
  <si>
    <t>)</t>
  </si>
  <si>
    <t>-</t>
  </si>
  <si>
    <t>PERCENTUAL</t>
  </si>
  <si>
    <t>ESCRITORIO E ADMINISTRAÇÃO LOCAL</t>
  </si>
  <si>
    <t>OPERAÇÃO DE ATERRO SANITÁRIO</t>
  </si>
  <si>
    <t>Gratificação</t>
  </si>
  <si>
    <t>Seguro Vida</t>
  </si>
  <si>
    <t>Amparo Familiar</t>
  </si>
  <si>
    <t>AMPARO FAMILIAR</t>
  </si>
  <si>
    <t>ADIC. INSALUBRIDADE 0%</t>
  </si>
  <si>
    <t>GRAT.</t>
  </si>
  <si>
    <t>VARRIÇÃO MANUAL DE RUAS</t>
  </si>
  <si>
    <t>PINTURA MECANIZADA DE MEIO FIO</t>
  </si>
  <si>
    <t>GRUPO A</t>
  </si>
  <si>
    <t>A.1 – INSS</t>
  </si>
  <si>
    <t xml:space="preserve">A.2 – FGTS </t>
  </si>
  <si>
    <t xml:space="preserve">A.3 – SESI </t>
  </si>
  <si>
    <t xml:space="preserve">A.4 – SENAI </t>
  </si>
  <si>
    <t>A.5 – INCRA</t>
  </si>
  <si>
    <t>A.6 – SALÁRIO EDUCAÇÃO</t>
  </si>
  <si>
    <t>A.7 – SEGURO CONTRA ACIDENTES  DE TRABALHO INSS</t>
  </si>
  <si>
    <t>A.8 – SEBRAE</t>
  </si>
  <si>
    <t>A.9 – SECONCI</t>
  </si>
  <si>
    <t>GRUPO B</t>
  </si>
  <si>
    <t>B.1 – REPOUSO SEMANAL REMUNERADO</t>
  </si>
  <si>
    <t>B.2 – FERIADOS</t>
  </si>
  <si>
    <t>B.3 – AUXILIO ENFERMIDADE</t>
  </si>
  <si>
    <t>B.4 – AUXÍLIO ACIDENTE</t>
  </si>
  <si>
    <t>B.5 – LICENÇA PATERNIDADE</t>
  </si>
  <si>
    <t>B.6 – LICENÇA MATERNIDADE</t>
  </si>
  <si>
    <t>B.7 – FALTAS JUSTIFICADAS</t>
  </si>
  <si>
    <t>B.8 – FÉRIAS + 1/3</t>
  </si>
  <si>
    <t>B.6 – 13º SALARIO</t>
  </si>
  <si>
    <t>GRUPO C</t>
  </si>
  <si>
    <t>C.1 – AVISO PRÉVIO INDENIZADO</t>
  </si>
  <si>
    <t>C.2 – AVISO PRÉVIO TRABALHADO</t>
  </si>
  <si>
    <t>C.3 – MULTA POR RESCISÃO DO CONTRATO DE TRABALHO SEM JUSTA CAUSA</t>
  </si>
  <si>
    <t>C.4 – INDENIZAÇÃO ADICIONAL</t>
  </si>
  <si>
    <t>GRUPO D  ( Incidência acumulativa )</t>
  </si>
  <si>
    <t>D.1 – INCIDENCIA DO GRUPO A SOBRE B</t>
  </si>
  <si>
    <t>D.2 – INCIDENCIA DE FGTS SOBRE AVISO PRÉVIO</t>
  </si>
  <si>
    <t>D.3 – INCIDENCIAS DE MULTA DE FGTS SOBRE AVISO PRÉVIO</t>
  </si>
  <si>
    <t xml:space="preserve">                                                                                                                 </t>
  </si>
  <si>
    <t>ADIC. INSALUBRIDADE 20%</t>
  </si>
  <si>
    <t>Manutenção (mês)</t>
  </si>
  <si>
    <t>FISCAL DE VARRIÇÃO</t>
  </si>
  <si>
    <t>VEÍCULO DE APOIO - MOTOCICLETA - ANO novo - VALOR  R$ 6.500,00 VIDA ÚTIL 60 MESES - VR 25% - i=11,35% a.a K= 0,8</t>
  </si>
  <si>
    <t>Soprador Costal</t>
  </si>
  <si>
    <t xml:space="preserve">Roçadeira Costal </t>
  </si>
  <si>
    <t>ROÇADEIRA / SOPRADOR COSTAL</t>
  </si>
  <si>
    <t>VIGIA / PORTEIRO</t>
  </si>
  <si>
    <t>GUARDA NOITE (Adic. Not.)</t>
  </si>
  <si>
    <t>Km/Sarjeta.mês</t>
  </si>
  <si>
    <t>m²/Sarjeta.mês</t>
  </si>
  <si>
    <t>m/Sarjeta.mês</t>
  </si>
  <si>
    <t>Equipe/Mês</t>
  </si>
  <si>
    <t>PLANILHA DEMONSTRATIVA DE PREÇOS UNITÁRIOS</t>
  </si>
  <si>
    <t>COMPOSIÇÃO DE BDI</t>
  </si>
  <si>
    <t>ENCARGOS SOCIAIS</t>
  </si>
  <si>
    <r>
      <t>TOTAL DOS ENCARGOS</t>
    </r>
    <r>
      <rPr>
        <sz val="11"/>
        <rFont val="Arial Narrow"/>
        <family val="2"/>
      </rPr>
      <t>................................................................................................................</t>
    </r>
  </si>
  <si>
    <t>DESCRIÇÃO</t>
  </si>
  <si>
    <t>UNIDADE</t>
  </si>
  <si>
    <t>QUANTI.</t>
  </si>
  <si>
    <t>VALOR UNITÁRIO</t>
  </si>
  <si>
    <t>VALOR TOTAL MENSAL</t>
  </si>
  <si>
    <t>VALOR TOTAL ANUAL</t>
  </si>
  <si>
    <t>VALOR TOTAL</t>
  </si>
  <si>
    <t>CRONOGRAMA FÍSICO FINANCEIRO</t>
  </si>
  <si>
    <t>TRATOR DE PNEUS COM MAQ. PINT. - ANO - VIDA ÚTIL 48 MESES - VR 20% - i=11,15% a.a K= 0,7</t>
  </si>
  <si>
    <t>TRATOR DE ESTEIRAS - ANO - VIDA ÚTIL 48 MESES - VR 20% - i=11,15% a.a K= 0,7</t>
  </si>
  <si>
    <t>reajsute</t>
  </si>
  <si>
    <t>VALOR REAJUSTADO 1</t>
  </si>
  <si>
    <t>VALOR REAJUSTADO 2</t>
  </si>
  <si>
    <t>4.1 - TRATOR ESTEIRAS COM LAMINA - Komatsu: D41E-6 OU EQUIVALENTE (PLANILHA AGETOP)</t>
  </si>
  <si>
    <t>VALOR REAJUSTADO 3</t>
  </si>
  <si>
    <t>Valor / Ano</t>
  </si>
  <si>
    <t>4 - VEÍCULOS</t>
  </si>
  <si>
    <t xml:space="preserve">Luva </t>
  </si>
  <si>
    <t>MANUTENÇÃO ILUMINAÇÃO PÚBLICA</t>
  </si>
  <si>
    <t>ELETRICISTA (8 HRS DIÁRIAS - AGETOP)</t>
  </si>
  <si>
    <t>Chave de boca ajustável 8"</t>
  </si>
  <si>
    <t>Arco de Serra</t>
  </si>
  <si>
    <t>Alicate universal 8"</t>
  </si>
  <si>
    <t>Chave de Fenda com haste isolada 3/16 x 6"</t>
  </si>
  <si>
    <t>Chave de Fenda com haste isolada 1/4 x 6"</t>
  </si>
  <si>
    <t>Facão com bainha</t>
  </si>
  <si>
    <t>Moto Serra pequena</t>
  </si>
  <si>
    <t>Detector de Tensão para baixa tensão</t>
  </si>
  <si>
    <t>Alicate amperométrico</t>
  </si>
  <si>
    <t>ENGENHEIRO DE AUTOMAÇÃO (20HRS/SEMANA)</t>
  </si>
  <si>
    <t>4.1 - CAMINHONETE COM CESTO AÉREO</t>
  </si>
  <si>
    <t>CAMINHONETE cesto aéreo - ANO - VIDA ÚTIL 48 MESES - VR 20% - i=11,15% a.a K= 0,9</t>
  </si>
  <si>
    <t>4.2 - VEÍCULO UTILITÁRIO</t>
  </si>
  <si>
    <t>VEÍCULO UTILITÁRIO - ANO - VIDA ÚTIL 48 MESES - VR 20% - i=11,15% a.a K= 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</si>
</sst>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* #,##0.000_);_(* \(#,##0.000\);_(* &quot;-&quot;??_);_(@_)"/>
    <numFmt numFmtId="167" formatCode="0.000"/>
    <numFmt numFmtId="168" formatCode="#."/>
    <numFmt numFmtId="169" formatCode="00"/>
    <numFmt numFmtId="170" formatCode="0.000%"/>
    <numFmt numFmtId="171" formatCode="&quot;R$&quot;\ #,##0.00"/>
    <numFmt numFmtId="172" formatCode="#,##0.00\ &quot;Km&quot;"/>
    <numFmt numFmtId="173" formatCode="#,##0.00\ &quot;H&quot;"/>
    <numFmt numFmtId="174" formatCode="0.00000"/>
    <numFmt numFmtId="175" formatCode="_(&quot;R$ &quot;* #,##0.000_);_(&quot;R$ &quot;* \(#,##0.000\);_(&quot;R$ &quot;* &quot;-&quot;??_);_(@_)"/>
    <numFmt numFmtId="176" formatCode="#,##0.00\ &quot;Kg&quot;"/>
    <numFmt numFmtId="177" formatCode="_([$€-2]* #,##0.00_);_([$€-2]* \(#,##0.00\);_([$€-2]* &quot;-&quot;??_)"/>
    <numFmt numFmtId="178" formatCode="_(&quot;R$&quot;* #,##0.00_);_(&quot;R$&quot;* \(#,##0.00\);_(&quot;R$&quot;* &quot;-&quot;??_);_(@_)"/>
    <numFmt numFmtId="179" formatCode="_ &quot;R$ &quot;* #,##0.00_ ;_ &quot;R$ &quot;* \-#,##0.00_ ;_ &quot;R$ &quot;* &quot;-&quot;??_ ;_ @_ "/>
    <numFmt numFmtId="180" formatCode="_(* #,##0.00_);[Red]_(* \(#,##0.00\);_(* &quot;-&quot;??_);[Blue]* _(@_)"/>
    <numFmt numFmtId="181" formatCode="_(* #,##0.00&quot; Km&quot;_);[Red]_(* \(#,##0.00&quot; Km&quot;\);_(* &quot;-&quot;?????_);[Blue]* _(@_)"/>
    <numFmt numFmtId="182" formatCode="#,##0.00_);[Red]\(#,##0.00\);&quot;-&quot;_0_0_)"/>
    <numFmt numFmtId="183" formatCode="_ * #,##0.00_ ;_ * \-#,##0.00_ ;_ * &quot;-&quot;??_ ;_ @_ "/>
  </numFmts>
  <fonts count="7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8"/>
      <name val="Arial"/>
      <family val="2"/>
      <charset val="1"/>
    </font>
    <font>
      <sz val="1"/>
      <color indexed="16"/>
      <name val="Courier"/>
      <family val="3"/>
    </font>
    <font>
      <sz val="10"/>
      <name val="Arial"/>
      <family val="2"/>
      <charset val="1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11"/>
      <color indexed="8"/>
      <name val="Calibri"/>
      <family val="2"/>
    </font>
    <font>
      <sz val="12"/>
      <name val="Courier New"/>
      <family val="3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8"/>
      <name val="Calibri"/>
      <family val="2"/>
    </font>
    <font>
      <b/>
      <sz val="10"/>
      <name val="Cataneo BT"/>
      <family val="4"/>
    </font>
    <font>
      <sz val="12"/>
      <name val="Courier"/>
      <family val="3"/>
    </font>
    <font>
      <sz val="8"/>
      <name val="Arial"/>
      <family val="2"/>
      <charset val="1"/>
    </font>
    <font>
      <sz val="10"/>
      <color indexed="81"/>
      <name val="TimesNewRomanPSMT"/>
    </font>
    <font>
      <b/>
      <sz val="10"/>
      <color indexed="81"/>
      <name val="TimesNewRomanPSMT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Geneva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0"/>
      <color rgb="FF000000"/>
      <name val="Times New Roman"/>
      <family val="1"/>
    </font>
    <font>
      <sz val="9"/>
      <color theme="1"/>
      <name val="Arial"/>
      <family val="2"/>
    </font>
    <font>
      <sz val="8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sz val="12"/>
      <name val="Times New Roman"/>
      <family val="1"/>
    </font>
    <font>
      <b/>
      <sz val="18"/>
      <name val="Arial"/>
      <family val="2"/>
    </font>
    <font>
      <b/>
      <sz val="16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sz val="9"/>
      <color indexed="8"/>
      <name val="Arial Narrow"/>
      <family val="2"/>
    </font>
    <font>
      <b/>
      <sz val="12"/>
      <color indexed="8"/>
      <name val="Arial Narrow"/>
      <family val="2"/>
    </font>
    <font>
      <b/>
      <sz val="10"/>
      <color rgb="FF000000"/>
      <name val="TimesNewRomanPSMT"/>
    </font>
    <font>
      <sz val="10"/>
      <color rgb="FF000000"/>
      <name val="TimesNewRomanPSMT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7">
    <xf numFmtId="0" fontId="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5" fillId="22" borderId="62" applyNumberFormat="0" applyAlignment="0" applyProtection="0"/>
    <xf numFmtId="0" fontId="26" fillId="0" borderId="63" applyNumberFormat="0" applyFill="0" applyAlignment="0" applyProtection="0"/>
    <xf numFmtId="0" fontId="10" fillId="0" borderId="1">
      <alignment horizontal="center" vertical="center"/>
    </xf>
    <xf numFmtId="168" fontId="4" fillId="0" borderId="0">
      <protection locked="0"/>
    </xf>
    <xf numFmtId="0" fontId="17" fillId="0" borderId="0">
      <alignment horizontal="left" vertical="center"/>
    </xf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8" borderId="0" applyNumberFormat="0" applyBorder="0" applyAlignment="0" applyProtection="0"/>
    <xf numFmtId="0" fontId="27" fillId="29" borderId="62" applyNumberFormat="0" applyAlignment="0" applyProtection="0"/>
    <xf numFmtId="168" fontId="4" fillId="0" borderId="0">
      <protection locked="0"/>
    </xf>
    <xf numFmtId="165" fontId="11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8" fillId="30" borderId="0" applyNumberFormat="0" applyBorder="0" applyAlignment="0" applyProtection="0"/>
    <xf numFmtId="0" fontId="2" fillId="0" borderId="0"/>
    <xf numFmtId="39" fontId="18" fillId="0" borderId="0"/>
    <xf numFmtId="0" fontId="5" fillId="0" borderId="0"/>
    <xf numFmtId="39" fontId="18" fillId="0" borderId="0"/>
    <xf numFmtId="166" fontId="12" fillId="0" borderId="0"/>
    <xf numFmtId="0" fontId="22" fillId="0" borderId="0"/>
    <xf numFmtId="0" fontId="22" fillId="0" borderId="0"/>
    <xf numFmtId="39" fontId="18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0" fontId="22" fillId="31" borderId="64" applyNumberFormat="0" applyFont="0" applyAlignment="0" applyProtection="0"/>
    <xf numFmtId="169" fontId="3" fillId="0" borderId="2">
      <alignment horizontal="center" vertical="center"/>
    </xf>
    <xf numFmtId="168" fontId="4" fillId="0" borderId="0">
      <protection locked="0"/>
    </xf>
    <xf numFmtId="168" fontId="4" fillId="0" borderId="0">
      <protection locked="0"/>
    </xf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22" borderId="65" applyNumberFormat="0" applyAlignment="0" applyProtection="0"/>
    <xf numFmtId="168" fontId="6" fillId="0" borderId="0">
      <protection locked="0"/>
    </xf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66" applyNumberFormat="0" applyFill="0" applyAlignment="0" applyProtection="0"/>
    <xf numFmtId="0" fontId="34" fillId="0" borderId="67" applyNumberFormat="0" applyFill="0" applyAlignment="0" applyProtection="0"/>
    <xf numFmtId="0" fontId="35" fillId="0" borderId="68" applyNumberFormat="0" applyFill="0" applyAlignment="0" applyProtection="0"/>
    <xf numFmtId="0" fontId="35" fillId="0" borderId="0" applyNumberFormat="0" applyFill="0" applyBorder="0" applyAlignment="0" applyProtection="0"/>
    <xf numFmtId="168" fontId="7" fillId="0" borderId="0">
      <protection locked="0"/>
    </xf>
    <xf numFmtId="168" fontId="7" fillId="0" borderId="0">
      <protection locked="0"/>
    </xf>
    <xf numFmtId="0" fontId="36" fillId="0" borderId="69" applyNumberFormat="0" applyFill="0" applyAlignment="0" applyProtection="0"/>
    <xf numFmtId="0" fontId="39" fillId="0" borderId="0"/>
    <xf numFmtId="0" fontId="43" fillId="0" borderId="0"/>
    <xf numFmtId="177" fontId="39" fillId="0" borderId="0" applyFont="0" applyFill="0" applyBorder="0" applyAlignment="0" applyProtection="0"/>
    <xf numFmtId="177" fontId="39" fillId="0" borderId="0" applyFont="0" applyFill="0" applyBorder="0" applyAlignment="0" applyProtection="0"/>
    <xf numFmtId="0" fontId="44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79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9" fillId="0" borderId="0"/>
    <xf numFmtId="0" fontId="3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6" fillId="0" borderId="0"/>
    <xf numFmtId="0" fontId="22" fillId="0" borderId="0"/>
    <xf numFmtId="0" fontId="39" fillId="0" borderId="0"/>
    <xf numFmtId="0" fontId="22" fillId="0" borderId="0"/>
    <xf numFmtId="0" fontId="3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9" fillId="0" borderId="0"/>
    <xf numFmtId="0" fontId="47" fillId="0" borderId="0"/>
    <xf numFmtId="0" fontId="22" fillId="0" borderId="0"/>
    <xf numFmtId="0" fontId="22" fillId="0" borderId="0"/>
    <xf numFmtId="0" fontId="48" fillId="0" borderId="0">
      <alignment vertical="center"/>
    </xf>
    <xf numFmtId="0" fontId="47" fillId="0" borderId="0"/>
    <xf numFmtId="0" fontId="22" fillId="0" borderId="0"/>
    <xf numFmtId="0" fontId="22" fillId="0" borderId="0"/>
    <xf numFmtId="0" fontId="39" fillId="0" borderId="0"/>
    <xf numFmtId="0" fontId="4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80" fontId="48" fillId="2" borderId="52" applyFont="0" applyFill="0" applyBorder="0" applyProtection="0"/>
    <xf numFmtId="40" fontId="49" fillId="2" borderId="0">
      <alignment horizontal="right"/>
    </xf>
    <xf numFmtId="0" fontId="50" fillId="2" borderId="0">
      <alignment horizontal="right"/>
    </xf>
    <xf numFmtId="0" fontId="51" fillId="2" borderId="76"/>
    <xf numFmtId="0" fontId="51" fillId="0" borderId="0" applyBorder="0">
      <alignment horizontal="centerContinuous"/>
    </xf>
    <xf numFmtId="0" fontId="52" fillId="0" borderId="0" applyBorder="0">
      <alignment horizontal="centerContinuous"/>
    </xf>
    <xf numFmtId="9" fontId="4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/>
    <xf numFmtId="9" fontId="39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81" fontId="48" fillId="2" borderId="53" applyFont="0" applyFill="0" applyBorder="0" applyProtection="0">
      <alignment horizontal="left"/>
      <protection hidden="1"/>
    </xf>
    <xf numFmtId="164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69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183" fontId="39" fillId="0" borderId="0" applyFont="0" applyFill="0" applyBorder="0" applyAlignment="0" applyProtection="0"/>
    <xf numFmtId="164" fontId="4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2" fillId="0" borderId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164" fontId="48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39" fillId="0" borderId="0"/>
    <xf numFmtId="179" fontId="39" fillId="0" borderId="0" applyFont="0" applyFill="0" applyBorder="0" applyAlignment="0" applyProtection="0"/>
  </cellStyleXfs>
  <cellXfs count="333">
    <xf numFmtId="0" fontId="0" fillId="0" borderId="0" xfId="0"/>
    <xf numFmtId="0" fontId="2" fillId="0" borderId="0" xfId="47" applyNumberFormat="1" applyFont="1" applyFill="1" applyBorder="1" applyAlignment="1" applyProtection="1">
      <alignment vertical="top"/>
    </xf>
    <xf numFmtId="0" fontId="2" fillId="0" borderId="0" xfId="47" applyNumberFormat="1" applyFont="1" applyFill="1" applyBorder="1" applyAlignment="1" applyProtection="1">
      <alignment horizontal="center" vertical="top"/>
    </xf>
    <xf numFmtId="0" fontId="2" fillId="0" borderId="0" xfId="47" applyNumberFormat="1" applyFont="1" applyFill="1" applyBorder="1" applyAlignment="1" applyProtection="1">
      <alignment horizontal="left" vertical="top"/>
    </xf>
    <xf numFmtId="39" fontId="9" fillId="0" borderId="0" xfId="47" applyNumberFormat="1" applyFont="1" applyFill="1" applyBorder="1" applyAlignment="1" applyProtection="1">
      <alignment horizontal="right" vertical="top"/>
    </xf>
    <xf numFmtId="39" fontId="2" fillId="0" borderId="0" xfId="47" applyNumberFormat="1" applyFont="1" applyFill="1" applyBorder="1" applyAlignment="1" applyProtection="1">
      <alignment vertical="top"/>
    </xf>
    <xf numFmtId="4" fontId="9" fillId="0" borderId="0" xfId="47" applyNumberFormat="1" applyFont="1" applyFill="1" applyBorder="1" applyAlignment="1" applyProtection="1">
      <alignment horizontal="right" vertical="top"/>
    </xf>
    <xf numFmtId="4" fontId="2" fillId="0" borderId="0" xfId="47" applyNumberFormat="1" applyFont="1" applyFill="1" applyBorder="1" applyAlignment="1" applyProtection="1">
      <alignment horizontal="right" vertical="top"/>
    </xf>
    <xf numFmtId="4" fontId="2" fillId="0" borderId="0" xfId="47" applyNumberFormat="1" applyFont="1" applyFill="1" applyBorder="1" applyAlignment="1" applyProtection="1">
      <alignment vertical="top"/>
    </xf>
    <xf numFmtId="0" fontId="2" fillId="0" borderId="0" xfId="45"/>
    <xf numFmtId="0" fontId="2" fillId="0" borderId="0" xfId="46" applyBorder="1" applyAlignment="1">
      <alignment horizontal="left"/>
    </xf>
    <xf numFmtId="4" fontId="2" fillId="0" borderId="0" xfId="45" applyNumberFormat="1"/>
    <xf numFmtId="0" fontId="2" fillId="0" borderId="11" xfId="45" applyBorder="1"/>
    <xf numFmtId="4" fontId="2" fillId="0" borderId="0" xfId="45" applyNumberFormat="1" applyFont="1" applyBorder="1"/>
    <xf numFmtId="4" fontId="19" fillId="0" borderId="0" xfId="45" applyNumberFormat="1" applyFont="1" applyBorder="1"/>
    <xf numFmtId="0" fontId="2" fillId="0" borderId="0" xfId="45" applyBorder="1"/>
    <xf numFmtId="4" fontId="2" fillId="0" borderId="0" xfId="45" applyNumberFormat="1" applyBorder="1"/>
    <xf numFmtId="0" fontId="0" fillId="0" borderId="0" xfId="0" applyAlignment="1">
      <alignment vertical="center"/>
    </xf>
    <xf numFmtId="0" fontId="2" fillId="0" borderId="15" xfId="46" applyBorder="1" applyAlignment="1">
      <alignment horizontal="left"/>
    </xf>
    <xf numFmtId="0" fontId="8" fillId="0" borderId="15" xfId="46" applyFont="1" applyBorder="1" applyAlignment="1"/>
    <xf numFmtId="0" fontId="3" fillId="0" borderId="15" xfId="45" applyFont="1" applyBorder="1" applyAlignment="1">
      <alignment vertical="center" wrapText="1"/>
    </xf>
    <xf numFmtId="0" fontId="3" fillId="0" borderId="15" xfId="45" applyFont="1" applyBorder="1" applyAlignment="1">
      <alignment horizontal="center"/>
    </xf>
    <xf numFmtId="10" fontId="19" fillId="0" borderId="15" xfId="45" applyNumberFormat="1" applyFont="1" applyBorder="1" applyAlignment="1">
      <alignment horizontal="center"/>
    </xf>
    <xf numFmtId="4" fontId="19" fillId="0" borderId="15" xfId="45" applyNumberFormat="1" applyFont="1" applyBorder="1" applyAlignment="1">
      <alignment horizontal="center"/>
    </xf>
    <xf numFmtId="170" fontId="19" fillId="0" borderId="15" xfId="45" applyNumberFormat="1" applyFont="1" applyBorder="1" applyAlignment="1">
      <alignment horizontal="center"/>
    </xf>
    <xf numFmtId="0" fontId="3" fillId="0" borderId="0" xfId="45" applyFont="1" applyFill="1" applyBorder="1" applyAlignment="1">
      <alignment horizontal="center" vertical="center"/>
    </xf>
    <xf numFmtId="0" fontId="8" fillId="0" borderId="0" xfId="46" applyFont="1" applyFill="1" applyBorder="1" applyAlignment="1"/>
    <xf numFmtId="0" fontId="2" fillId="0" borderId="0" xfId="45" applyFill="1" applyBorder="1" applyAlignment="1"/>
    <xf numFmtId="4" fontId="19" fillId="0" borderId="0" xfId="45" applyNumberFormat="1" applyFont="1" applyFill="1" applyBorder="1" applyAlignment="1">
      <alignment horizontal="center"/>
    </xf>
    <xf numFmtId="0" fontId="19" fillId="0" borderId="0" xfId="45" applyFont="1" applyFill="1" applyBorder="1" applyAlignment="1">
      <alignment vertical="center"/>
    </xf>
    <xf numFmtId="0" fontId="19" fillId="0" borderId="0" xfId="45" applyFont="1" applyFill="1" applyBorder="1" applyAlignment="1">
      <alignment horizontal="left" vertical="center"/>
    </xf>
    <xf numFmtId="4" fontId="19" fillId="0" borderId="0" xfId="45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2" fillId="0" borderId="0" xfId="33" applyFont="1" applyFill="1" applyBorder="1" applyAlignment="1" applyProtection="1">
      <alignment vertical="top"/>
    </xf>
    <xf numFmtId="4" fontId="15" fillId="0" borderId="14" xfId="0" applyNumberFormat="1" applyFont="1" applyFill="1" applyBorder="1" applyProtection="1">
      <protection locked="0"/>
    </xf>
    <xf numFmtId="0" fontId="0" fillId="0" borderId="0" xfId="0" applyBorder="1"/>
    <xf numFmtId="0" fontId="36" fillId="0" borderId="0" xfId="0" applyFont="1" applyFill="1" applyBorder="1" applyAlignment="1">
      <alignment wrapText="1"/>
    </xf>
    <xf numFmtId="0" fontId="39" fillId="0" borderId="0" xfId="82" applyBorder="1"/>
    <xf numFmtId="0" fontId="39" fillId="0" borderId="0" xfId="82"/>
    <xf numFmtId="0" fontId="39" fillId="0" borderId="29" xfId="82" applyBorder="1"/>
    <xf numFmtId="0" fontId="41" fillId="0" borderId="0" xfId="82" applyFont="1" applyBorder="1"/>
    <xf numFmtId="0" fontId="39" fillId="0" borderId="15" xfId="82" applyBorder="1"/>
    <xf numFmtId="0" fontId="42" fillId="0" borderId="6" xfId="82" applyFont="1" applyBorder="1" applyAlignment="1"/>
    <xf numFmtId="0" fontId="42" fillId="0" borderId="7" xfId="82" applyFont="1" applyBorder="1" applyAlignment="1"/>
    <xf numFmtId="0" fontId="42" fillId="0" borderId="7" xfId="82" applyFont="1" applyBorder="1"/>
    <xf numFmtId="0" fontId="41" fillId="0" borderId="7" xfId="82" applyFont="1" applyBorder="1"/>
    <xf numFmtId="0" fontId="42" fillId="0" borderId="7" xfId="82" applyFont="1" applyBorder="1" applyAlignment="1">
      <alignment horizontal="center" vertical="top" wrapText="1"/>
    </xf>
    <xf numFmtId="0" fontId="41" fillId="0" borderId="7" xfId="82" applyFont="1" applyBorder="1" applyAlignment="1">
      <alignment vertical="top" wrapText="1"/>
    </xf>
    <xf numFmtId="10" fontId="41" fillId="0" borderId="7" xfId="82" applyNumberFormat="1" applyFont="1" applyBorder="1" applyAlignment="1">
      <alignment horizontal="center" vertical="top" wrapText="1"/>
    </xf>
    <xf numFmtId="10" fontId="39" fillId="0" borderId="0" xfId="82" applyNumberFormat="1" applyBorder="1"/>
    <xf numFmtId="9" fontId="41" fillId="0" borderId="7" xfId="82" applyNumberFormat="1" applyFont="1" applyBorder="1"/>
    <xf numFmtId="0" fontId="39" fillId="0" borderId="0" xfId="82" applyFont="1" applyBorder="1"/>
    <xf numFmtId="0" fontId="39" fillId="0" borderId="29" xfId="82" applyFont="1" applyBorder="1"/>
    <xf numFmtId="0" fontId="39" fillId="0" borderId="0" xfId="82" applyFont="1"/>
    <xf numFmtId="0" fontId="39" fillId="0" borderId="15" xfId="82" applyFont="1" applyBorder="1"/>
    <xf numFmtId="0" fontId="39" fillId="0" borderId="44" xfId="82" applyFont="1" applyFill="1" applyBorder="1" applyAlignment="1">
      <alignment horizontal="center"/>
    </xf>
    <xf numFmtId="10" fontId="39" fillId="0" borderId="44" xfId="82" applyNumberFormat="1" applyFont="1" applyBorder="1" applyAlignment="1">
      <alignment horizontal="center"/>
    </xf>
    <xf numFmtId="0" fontId="39" fillId="0" borderId="44" xfId="82" applyFont="1" applyBorder="1" applyAlignment="1">
      <alignment horizontal="center"/>
    </xf>
    <xf numFmtId="0" fontId="39" fillId="0" borderId="29" xfId="82" applyFont="1" applyBorder="1" applyAlignment="1">
      <alignment horizontal="center"/>
    </xf>
    <xf numFmtId="0" fontId="39" fillId="0" borderId="0" xfId="82" applyFont="1" applyBorder="1" applyAlignment="1">
      <alignment horizontal="center"/>
    </xf>
    <xf numFmtId="10" fontId="39" fillId="0" borderId="0" xfId="82" applyNumberFormat="1" applyFont="1" applyBorder="1" applyAlignment="1">
      <alignment horizontal="left"/>
    </xf>
    <xf numFmtId="0" fontId="40" fillId="0" borderId="30" xfId="82" applyFont="1" applyBorder="1"/>
    <xf numFmtId="10" fontId="40" fillId="0" borderId="10" xfId="82" applyNumberFormat="1" applyFont="1" applyFill="1" applyBorder="1" applyAlignment="1">
      <alignment horizontal="center"/>
    </xf>
    <xf numFmtId="0" fontId="39" fillId="0" borderId="10" xfId="82" applyFont="1" applyBorder="1"/>
    <xf numFmtId="0" fontId="39" fillId="0" borderId="32" xfId="82" applyFont="1" applyBorder="1"/>
    <xf numFmtId="0" fontId="41" fillId="0" borderId="0" xfId="82" applyFont="1"/>
    <xf numFmtId="10" fontId="41" fillId="34" borderId="7" xfId="82" applyNumberFormat="1" applyFont="1" applyFill="1" applyBorder="1"/>
    <xf numFmtId="0" fontId="55" fillId="0" borderId="0" xfId="188" applyFont="1" applyAlignment="1">
      <alignment vertical="center"/>
    </xf>
    <xf numFmtId="10" fontId="55" fillId="0" borderId="0" xfId="189" applyNumberFormat="1" applyFont="1" applyAlignment="1">
      <alignment vertical="center"/>
    </xf>
    <xf numFmtId="43" fontId="2" fillId="0" borderId="0" xfId="47" applyNumberFormat="1" applyFont="1" applyFill="1" applyBorder="1" applyAlignment="1" applyProtection="1">
      <alignment vertical="top"/>
    </xf>
    <xf numFmtId="43" fontId="54" fillId="0" borderId="0" xfId="122" applyNumberFormat="1" applyFont="1" applyAlignment="1">
      <alignment vertical="center"/>
    </xf>
    <xf numFmtId="10" fontId="54" fillId="0" borderId="0" xfId="122" applyNumberFormat="1" applyFont="1" applyAlignment="1">
      <alignment vertical="center"/>
    </xf>
    <xf numFmtId="0" fontId="54" fillId="0" borderId="0" xfId="122" applyFont="1" applyAlignment="1">
      <alignment vertical="center"/>
    </xf>
    <xf numFmtId="165" fontId="56" fillId="34" borderId="7" xfId="34" applyNumberFormat="1" applyFont="1" applyFill="1" applyBorder="1" applyAlignment="1">
      <alignment horizontal="center" vertical="center"/>
    </xf>
    <xf numFmtId="10" fontId="53" fillId="0" borderId="0" xfId="122" applyNumberFormat="1" applyFont="1" applyAlignment="1">
      <alignment vertical="center"/>
    </xf>
    <xf numFmtId="0" fontId="53" fillId="0" borderId="0" xfId="122" applyFont="1" applyAlignment="1">
      <alignment vertical="center"/>
    </xf>
    <xf numFmtId="43" fontId="53" fillId="0" borderId="0" xfId="122" applyNumberFormat="1" applyFont="1" applyAlignment="1">
      <alignment vertical="center"/>
    </xf>
    <xf numFmtId="0" fontId="58" fillId="0" borderId="0" xfId="0" applyFont="1" applyAlignment="1">
      <alignment vertical="center"/>
    </xf>
    <xf numFmtId="4" fontId="58" fillId="0" borderId="0" xfId="33" applyNumberFormat="1" applyFont="1" applyAlignment="1">
      <alignment horizontal="center" vertical="center"/>
    </xf>
    <xf numFmtId="10" fontId="58" fillId="0" borderId="0" xfId="0" applyNumberFormat="1" applyFont="1" applyAlignment="1">
      <alignment horizontal="center" vertical="center"/>
    </xf>
    <xf numFmtId="165" fontId="58" fillId="0" borderId="0" xfId="0" applyNumberFormat="1" applyFont="1" applyAlignment="1">
      <alignment vertical="center"/>
    </xf>
    <xf numFmtId="0" fontId="58" fillId="0" borderId="0" xfId="0" applyFont="1" applyAlignment="1">
      <alignment horizontal="center" vertical="center"/>
    </xf>
    <xf numFmtId="165" fontId="58" fillId="0" borderId="7" xfId="0" applyNumberFormat="1" applyFont="1" applyBorder="1" applyAlignment="1">
      <alignment vertical="center"/>
    </xf>
    <xf numFmtId="165" fontId="58" fillId="0" borderId="7" xfId="33" applyFont="1" applyBorder="1" applyAlignment="1">
      <alignment vertical="center"/>
    </xf>
    <xf numFmtId="0" fontId="59" fillId="0" borderId="0" xfId="0" applyFont="1" applyAlignment="1">
      <alignment horizontal="right" vertical="center"/>
    </xf>
    <xf numFmtId="165" fontId="58" fillId="0" borderId="0" xfId="33" applyFont="1" applyAlignment="1">
      <alignment vertical="center"/>
    </xf>
    <xf numFmtId="0" fontId="58" fillId="0" borderId="60" xfId="0" applyFont="1" applyBorder="1" applyAlignment="1">
      <alignment horizontal="center" vertical="center"/>
    </xf>
    <xf numFmtId="165" fontId="58" fillId="0" borderId="60" xfId="33" applyFont="1" applyBorder="1" applyAlignment="1">
      <alignment horizontal="center" vertical="center"/>
    </xf>
    <xf numFmtId="171" fontId="58" fillId="0" borderId="0" xfId="33" applyNumberFormat="1" applyFont="1" applyAlignment="1">
      <alignment horizontal="center" vertical="center"/>
    </xf>
    <xf numFmtId="165" fontId="58" fillId="0" borderId="7" xfId="0" applyNumberFormat="1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165" fontId="58" fillId="0" borderId="7" xfId="33" applyFont="1" applyBorder="1" applyAlignment="1">
      <alignment horizontal="center" vertical="center"/>
    </xf>
    <xf numFmtId="0" fontId="58" fillId="32" borderId="7" xfId="0" applyFont="1" applyFill="1" applyBorder="1" applyAlignment="1">
      <alignment horizontal="center" vertical="center"/>
    </xf>
    <xf numFmtId="0" fontId="58" fillId="32" borderId="7" xfId="0" applyFont="1" applyFill="1" applyBorder="1" applyAlignment="1">
      <alignment horizontal="center" vertical="center" wrapText="1"/>
    </xf>
    <xf numFmtId="0" fontId="58" fillId="0" borderId="7" xfId="0" applyFont="1" applyBorder="1" applyAlignment="1">
      <alignment vertical="center"/>
    </xf>
    <xf numFmtId="4" fontId="58" fillId="0" borderId="7" xfId="0" applyNumberFormat="1" applyFont="1" applyBorder="1" applyAlignment="1">
      <alignment vertical="center"/>
    </xf>
    <xf numFmtId="0" fontId="61" fillId="0" borderId="0" xfId="0" applyFont="1" applyAlignment="1">
      <alignment horizontal="center" vertical="center"/>
    </xf>
    <xf numFmtId="165" fontId="59" fillId="0" borderId="7" xfId="0" applyNumberFormat="1" applyFont="1" applyBorder="1" applyAlignment="1">
      <alignment vertical="center"/>
    </xf>
    <xf numFmtId="43" fontId="58" fillId="0" borderId="0" xfId="0" applyNumberFormat="1" applyFont="1" applyAlignment="1">
      <alignment vertical="center"/>
    </xf>
    <xf numFmtId="0" fontId="58" fillId="0" borderId="0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wrapText="1"/>
    </xf>
    <xf numFmtId="0" fontId="58" fillId="0" borderId="0" xfId="0" applyFont="1" applyAlignment="1">
      <alignment horizontal="left" vertical="center"/>
    </xf>
    <xf numFmtId="2" fontId="58" fillId="0" borderId="7" xfId="33" applyNumberFormat="1" applyFont="1" applyBorder="1" applyAlignment="1">
      <alignment vertical="center"/>
    </xf>
    <xf numFmtId="2" fontId="58" fillId="0" borderId="7" xfId="33" applyNumberFormat="1" applyFont="1" applyBorder="1" applyAlignment="1">
      <alignment horizontal="center" vertical="center"/>
    </xf>
    <xf numFmtId="0" fontId="58" fillId="0" borderId="0" xfId="0" applyFont="1" applyFill="1" applyBorder="1" applyAlignment="1">
      <alignment vertical="center"/>
    </xf>
    <xf numFmtId="165" fontId="58" fillId="0" borderId="0" xfId="33" applyFont="1" applyFill="1" applyBorder="1" applyAlignment="1">
      <alignment vertical="center"/>
    </xf>
    <xf numFmtId="0" fontId="60" fillId="34" borderId="26" xfId="0" applyFont="1" applyFill="1" applyBorder="1"/>
    <xf numFmtId="0" fontId="58" fillId="34" borderId="42" xfId="0" applyFont="1" applyFill="1" applyBorder="1"/>
    <xf numFmtId="0" fontId="58" fillId="34" borderId="43" xfId="0" applyFont="1" applyFill="1" applyBorder="1"/>
    <xf numFmtId="0" fontId="58" fillId="0" borderId="0" xfId="0" applyFont="1" applyBorder="1"/>
    <xf numFmtId="0" fontId="60" fillId="32" borderId="70" xfId="0" applyFont="1" applyFill="1" applyBorder="1" applyAlignment="1">
      <alignment wrapText="1"/>
    </xf>
    <xf numFmtId="0" fontId="60" fillId="32" borderId="71" xfId="0" applyFont="1" applyFill="1" applyBorder="1" applyAlignment="1">
      <alignment wrapText="1"/>
    </xf>
    <xf numFmtId="0" fontId="60" fillId="32" borderId="41" xfId="0" applyFont="1" applyFill="1" applyBorder="1" applyAlignment="1">
      <alignment wrapText="1"/>
    </xf>
    <xf numFmtId="0" fontId="60" fillId="0" borderId="15" xfId="0" applyFont="1" applyFill="1" applyBorder="1" applyAlignment="1">
      <alignment wrapText="1"/>
    </xf>
    <xf numFmtId="0" fontId="60" fillId="0" borderId="0" xfId="0" applyFont="1" applyFill="1" applyBorder="1" applyAlignment="1">
      <alignment wrapText="1"/>
    </xf>
    <xf numFmtId="0" fontId="62" fillId="0" borderId="6" xfId="0" applyFont="1" applyBorder="1"/>
    <xf numFmtId="4" fontId="58" fillId="0" borderId="7" xfId="0" applyNumberFormat="1" applyFont="1" applyBorder="1"/>
    <xf numFmtId="10" fontId="58" fillId="0" borderId="7" xfId="0" applyNumberFormat="1" applyFont="1" applyBorder="1"/>
    <xf numFmtId="4" fontId="58" fillId="34" borderId="34" xfId="0" applyNumberFormat="1" applyFont="1" applyFill="1" applyBorder="1"/>
    <xf numFmtId="0" fontId="58" fillId="0" borderId="6" xfId="0" applyFont="1" applyBorder="1"/>
    <xf numFmtId="10" fontId="64" fillId="0" borderId="7" xfId="0" applyNumberFormat="1" applyFont="1" applyBorder="1"/>
    <xf numFmtId="4" fontId="64" fillId="0" borderId="7" xfId="0" applyNumberFormat="1" applyFont="1" applyBorder="1"/>
    <xf numFmtId="4" fontId="64" fillId="34" borderId="34" xfId="0" applyNumberFormat="1" applyFont="1" applyFill="1" applyBorder="1"/>
    <xf numFmtId="10" fontId="62" fillId="0" borderId="7" xfId="0" applyNumberFormat="1" applyFont="1" applyBorder="1"/>
    <xf numFmtId="4" fontId="62" fillId="0" borderId="7" xfId="0" applyNumberFormat="1" applyFont="1" applyBorder="1"/>
    <xf numFmtId="0" fontId="58" fillId="0" borderId="8" xfId="0" applyFont="1" applyBorder="1"/>
    <xf numFmtId="4" fontId="58" fillId="0" borderId="9" xfId="0" applyNumberFormat="1" applyFont="1" applyBorder="1"/>
    <xf numFmtId="10" fontId="58" fillId="0" borderId="9" xfId="0" applyNumberFormat="1" applyFont="1" applyBorder="1"/>
    <xf numFmtId="4" fontId="58" fillId="34" borderId="25" xfId="0" applyNumberFormat="1" applyFont="1" applyFill="1" applyBorder="1"/>
    <xf numFmtId="4" fontId="58" fillId="0" borderId="0" xfId="0" applyNumberFormat="1" applyFont="1" applyBorder="1"/>
    <xf numFmtId="4" fontId="60" fillId="34" borderId="3" xfId="0" applyNumberFormat="1" applyFont="1" applyFill="1" applyBorder="1"/>
    <xf numFmtId="0" fontId="60" fillId="32" borderId="71" xfId="0" applyFont="1" applyFill="1" applyBorder="1" applyAlignment="1">
      <alignment vertical="center" wrapText="1"/>
    </xf>
    <xf numFmtId="0" fontId="58" fillId="0" borderId="6" xfId="0" applyFont="1" applyFill="1" applyBorder="1"/>
    <xf numFmtId="4" fontId="58" fillId="0" borderId="7" xfId="0" applyNumberFormat="1" applyFont="1" applyFill="1" applyBorder="1"/>
    <xf numFmtId="172" fontId="58" fillId="0" borderId="7" xfId="0" applyNumberFormat="1" applyFont="1" applyFill="1" applyBorder="1"/>
    <xf numFmtId="0" fontId="63" fillId="0" borderId="31" xfId="0" applyFont="1" applyBorder="1"/>
    <xf numFmtId="4" fontId="58" fillId="0" borderId="11" xfId="0" applyNumberFormat="1" applyFont="1" applyBorder="1"/>
    <xf numFmtId="0" fontId="58" fillId="0" borderId="11" xfId="0" applyFont="1" applyBorder="1"/>
    <xf numFmtId="0" fontId="58" fillId="0" borderId="28" xfId="0" applyFont="1" applyBorder="1"/>
    <xf numFmtId="0" fontId="62" fillId="0" borderId="6" xfId="0" applyFont="1" applyFill="1" applyBorder="1"/>
    <xf numFmtId="4" fontId="62" fillId="0" borderId="7" xfId="0" applyNumberFormat="1" applyFont="1" applyFill="1" applyBorder="1"/>
    <xf numFmtId="0" fontId="58" fillId="0" borderId="15" xfId="0" applyFont="1" applyBorder="1"/>
    <xf numFmtId="0" fontId="58" fillId="0" borderId="29" xfId="0" applyFont="1" applyBorder="1"/>
    <xf numFmtId="0" fontId="62" fillId="0" borderId="8" xfId="0" applyFont="1" applyFill="1" applyBorder="1"/>
    <xf numFmtId="4" fontId="58" fillId="0" borderId="9" xfId="0" applyNumberFormat="1" applyFont="1" applyFill="1" applyBorder="1"/>
    <xf numFmtId="0" fontId="58" fillId="0" borderId="30" xfId="0" applyFont="1" applyBorder="1"/>
    <xf numFmtId="0" fontId="58" fillId="0" borderId="10" xfId="0" applyFont="1" applyBorder="1"/>
    <xf numFmtId="0" fontId="58" fillId="0" borderId="32" xfId="0" applyFont="1" applyBorder="1"/>
    <xf numFmtId="167" fontId="58" fillId="0" borderId="7" xfId="66" applyNumberFormat="1" applyFont="1" applyBorder="1" applyAlignment="1">
      <alignment horizontal="center" vertical="center"/>
    </xf>
    <xf numFmtId="0" fontId="58" fillId="0" borderId="12" xfId="0" applyFont="1" applyBorder="1" applyAlignment="1">
      <alignment horizontal="center" vertical="center"/>
    </xf>
    <xf numFmtId="0" fontId="58" fillId="0" borderId="0" xfId="0" applyFont="1" applyBorder="1" applyAlignment="1">
      <alignment horizontal="center" vertical="center"/>
    </xf>
    <xf numFmtId="173" fontId="62" fillId="0" borderId="7" xfId="0" applyNumberFormat="1" applyFont="1" applyFill="1" applyBorder="1"/>
    <xf numFmtId="0" fontId="62" fillId="0" borderId="38" xfId="0" applyFont="1" applyFill="1" applyBorder="1"/>
    <xf numFmtId="4" fontId="58" fillId="0" borderId="60" xfId="0" applyNumberFormat="1" applyFont="1" applyFill="1" applyBorder="1"/>
    <xf numFmtId="173" fontId="58" fillId="0" borderId="60" xfId="0" applyNumberFormat="1" applyFont="1" applyFill="1" applyBorder="1"/>
    <xf numFmtId="4" fontId="58" fillId="34" borderId="75" xfId="0" applyNumberFormat="1" applyFont="1" applyFill="1" applyBorder="1"/>
    <xf numFmtId="0" fontId="64" fillId="34" borderId="7" xfId="0" applyNumberFormat="1" applyFont="1" applyFill="1" applyBorder="1" applyAlignment="1"/>
    <xf numFmtId="174" fontId="64" fillId="34" borderId="7" xfId="0" applyNumberFormat="1" applyFont="1" applyFill="1" applyBorder="1" applyAlignment="1">
      <alignment horizontal="center"/>
    </xf>
    <xf numFmtId="176" fontId="64" fillId="34" borderId="7" xfId="0" applyNumberFormat="1" applyFont="1" applyFill="1" applyBorder="1" applyAlignment="1">
      <alignment horizontal="center"/>
    </xf>
    <xf numFmtId="2" fontId="64" fillId="34" borderId="7" xfId="0" applyNumberFormat="1" applyFont="1" applyFill="1" applyBorder="1" applyAlignment="1">
      <alignment horizontal="center"/>
    </xf>
    <xf numFmtId="166" fontId="64" fillId="34" borderId="7" xfId="0" applyNumberFormat="1" applyFont="1" applyFill="1" applyBorder="1" applyAlignment="1">
      <alignment horizontal="center"/>
    </xf>
    <xf numFmtId="175" fontId="64" fillId="34" borderId="7" xfId="0" applyNumberFormat="1" applyFont="1" applyFill="1" applyBorder="1" applyAlignment="1">
      <alignment horizontal="right"/>
    </xf>
    <xf numFmtId="165" fontId="59" fillId="0" borderId="5" xfId="0" applyNumberFormat="1" applyFont="1" applyBorder="1" applyAlignment="1">
      <alignment vertical="center"/>
    </xf>
    <xf numFmtId="172" fontId="58" fillId="34" borderId="9" xfId="0" applyNumberFormat="1" applyFont="1" applyFill="1" applyBorder="1" applyAlignment="1">
      <alignment horizontal="right" vertical="center"/>
    </xf>
    <xf numFmtId="0" fontId="37" fillId="33" borderId="0" xfId="0" applyFont="1" applyFill="1" applyBorder="1" applyAlignment="1">
      <alignment vertical="center"/>
    </xf>
    <xf numFmtId="0" fontId="37" fillId="33" borderId="29" xfId="0" applyFont="1" applyFill="1" applyBorder="1" applyAlignment="1">
      <alignment vertical="center"/>
    </xf>
    <xf numFmtId="0" fontId="38" fillId="33" borderId="0" xfId="0" applyFont="1" applyFill="1" applyBorder="1" applyAlignment="1">
      <alignment vertical="center"/>
    </xf>
    <xf numFmtId="0" fontId="38" fillId="33" borderId="29" xfId="0" applyFont="1" applyFill="1" applyBorder="1" applyAlignment="1">
      <alignment vertical="center"/>
    </xf>
    <xf numFmtId="0" fontId="64" fillId="0" borderId="0" xfId="188" applyFont="1" applyAlignment="1">
      <alignment horizontal="left" vertical="center"/>
    </xf>
    <xf numFmtId="0" fontId="64" fillId="0" borderId="0" xfId="188" applyFont="1" applyAlignment="1">
      <alignment vertical="center"/>
    </xf>
    <xf numFmtId="10" fontId="64" fillId="0" borderId="0" xfId="189" applyNumberFormat="1" applyFont="1" applyAlignment="1">
      <alignment vertical="center"/>
    </xf>
    <xf numFmtId="0" fontId="65" fillId="0" borderId="0" xfId="188" applyFont="1" applyAlignment="1">
      <alignment horizontal="left" vertical="center"/>
    </xf>
    <xf numFmtId="10" fontId="64" fillId="0" borderId="0" xfId="189" applyNumberFormat="1" applyFont="1" applyBorder="1" applyAlignment="1">
      <alignment vertical="center"/>
    </xf>
    <xf numFmtId="10" fontId="64" fillId="0" borderId="44" xfId="189" applyNumberFormat="1" applyFont="1" applyBorder="1" applyAlignment="1">
      <alignment vertical="center"/>
    </xf>
    <xf numFmtId="10" fontId="64" fillId="0" borderId="0" xfId="188" applyNumberFormat="1" applyFont="1" applyAlignment="1">
      <alignment horizontal="left" vertical="center"/>
    </xf>
    <xf numFmtId="10" fontId="65" fillId="0" borderId="0" xfId="189" applyNumberFormat="1" applyFont="1" applyAlignment="1">
      <alignment vertical="center"/>
    </xf>
    <xf numFmtId="0" fontId="65" fillId="0" borderId="0" xfId="188" applyFont="1" applyAlignment="1">
      <alignment vertical="center"/>
    </xf>
    <xf numFmtId="10" fontId="65" fillId="0" borderId="0" xfId="188" applyNumberFormat="1" applyFont="1" applyAlignment="1">
      <alignment horizontal="left" vertical="center"/>
    </xf>
    <xf numFmtId="10" fontId="65" fillId="0" borderId="72" xfId="189" applyNumberFormat="1" applyFont="1" applyBorder="1" applyAlignment="1">
      <alignment vertical="center"/>
    </xf>
    <xf numFmtId="0" fontId="66" fillId="0" borderId="5" xfId="0" applyFont="1" applyFill="1" applyBorder="1" applyAlignment="1" applyProtection="1"/>
    <xf numFmtId="0" fontId="67" fillId="0" borderId="7" xfId="0" applyFont="1" applyFill="1" applyBorder="1" applyAlignment="1" applyProtection="1">
      <alignment horizontal="center"/>
    </xf>
    <xf numFmtId="4" fontId="67" fillId="0" borderId="13" xfId="0" applyNumberFormat="1" applyFont="1" applyFill="1" applyBorder="1" applyAlignment="1" applyProtection="1">
      <alignment horizontal="right"/>
    </xf>
    <xf numFmtId="4" fontId="64" fillId="0" borderId="13" xfId="0" applyNumberFormat="1" applyFont="1" applyBorder="1"/>
    <xf numFmtId="4" fontId="64" fillId="0" borderId="13" xfId="47" applyNumberFormat="1" applyFont="1" applyFill="1" applyBorder="1" applyAlignment="1" applyProtection="1">
      <alignment vertical="top"/>
    </xf>
    <xf numFmtId="0" fontId="67" fillId="0" borderId="7" xfId="0" applyFont="1" applyFill="1" applyBorder="1" applyAlignment="1" applyProtection="1"/>
    <xf numFmtId="0" fontId="66" fillId="0" borderId="7" xfId="0" applyFont="1" applyFill="1" applyBorder="1" applyAlignment="1" applyProtection="1">
      <alignment wrapText="1"/>
    </xf>
    <xf numFmtId="0" fontId="68" fillId="0" borderId="7" xfId="0" applyFont="1" applyFill="1" applyBorder="1" applyAlignment="1" applyProtection="1"/>
    <xf numFmtId="4" fontId="66" fillId="0" borderId="14" xfId="0" applyNumberFormat="1" applyFont="1" applyFill="1" applyBorder="1" applyProtection="1">
      <protection locked="0"/>
    </xf>
    <xf numFmtId="0" fontId="65" fillId="0" borderId="6" xfId="45" applyFont="1" applyBorder="1" applyAlignment="1">
      <alignment horizontal="center"/>
    </xf>
    <xf numFmtId="0" fontId="65" fillId="0" borderId="7" xfId="45" applyFont="1" applyBorder="1" applyAlignment="1">
      <alignment horizontal="center"/>
    </xf>
    <xf numFmtId="0" fontId="65" fillId="0" borderId="34" xfId="45" applyFont="1" applyBorder="1" applyAlignment="1">
      <alignment horizontal="center"/>
    </xf>
    <xf numFmtId="0" fontId="65" fillId="0" borderId="18" xfId="45" applyFont="1" applyBorder="1" applyAlignment="1">
      <alignment vertical="center"/>
    </xf>
    <xf numFmtId="0" fontId="65" fillId="0" borderId="19" xfId="45" applyFont="1" applyBorder="1" applyAlignment="1">
      <alignment horizontal="left" vertical="center" wrapText="1"/>
    </xf>
    <xf numFmtId="4" fontId="65" fillId="0" borderId="20" xfId="45" applyNumberFormat="1" applyFont="1" applyBorder="1" applyAlignment="1">
      <alignment vertical="center"/>
    </xf>
    <xf numFmtId="4" fontId="64" fillId="0" borderId="18" xfId="45" applyNumberFormat="1" applyFont="1" applyBorder="1" applyAlignment="1">
      <alignment horizontal="center"/>
    </xf>
    <xf numFmtId="4" fontId="64" fillId="0" borderId="19" xfId="45" applyNumberFormat="1" applyFont="1" applyBorder="1" applyAlignment="1">
      <alignment horizontal="center"/>
    </xf>
    <xf numFmtId="4" fontId="64" fillId="0" borderId="35" xfId="45" applyNumberFormat="1" applyFont="1" applyBorder="1" applyAlignment="1">
      <alignment horizontal="center"/>
    </xf>
    <xf numFmtId="10" fontId="64" fillId="0" borderId="16" xfId="45" applyNumberFormat="1" applyFont="1" applyBorder="1" applyAlignment="1">
      <alignment horizontal="center"/>
    </xf>
    <xf numFmtId="10" fontId="64" fillId="0" borderId="17" xfId="45" applyNumberFormat="1" applyFont="1" applyBorder="1" applyAlignment="1">
      <alignment horizontal="center"/>
    </xf>
    <xf numFmtId="10" fontId="64" fillId="0" borderId="22" xfId="45" applyNumberFormat="1" applyFont="1" applyBorder="1" applyAlignment="1">
      <alignment horizontal="center"/>
    </xf>
    <xf numFmtId="10" fontId="64" fillId="0" borderId="36" xfId="45" applyNumberFormat="1" applyFont="1" applyBorder="1" applyAlignment="1">
      <alignment horizontal="center"/>
    </xf>
    <xf numFmtId="4" fontId="64" fillId="0" borderId="21" xfId="45" applyNumberFormat="1" applyFont="1" applyBorder="1" applyAlignment="1">
      <alignment horizontal="center"/>
    </xf>
    <xf numFmtId="0" fontId="65" fillId="0" borderId="18" xfId="45" applyFont="1" applyBorder="1" applyAlignment="1">
      <alignment horizontal="center" vertical="center"/>
    </xf>
    <xf numFmtId="4" fontId="65" fillId="0" borderId="20" xfId="45" applyNumberFormat="1" applyFont="1" applyBorder="1" applyAlignment="1">
      <alignment horizontal="center" vertical="center"/>
    </xf>
    <xf numFmtId="0" fontId="64" fillId="0" borderId="18" xfId="45" applyFont="1" applyBorder="1" applyAlignment="1">
      <alignment vertical="center"/>
    </xf>
    <xf numFmtId="0" fontId="64" fillId="0" borderId="19" xfId="45" applyFont="1" applyBorder="1" applyAlignment="1">
      <alignment horizontal="left" vertical="center"/>
    </xf>
    <xf numFmtId="4" fontId="64" fillId="0" borderId="20" xfId="45" applyNumberFormat="1" applyFont="1" applyBorder="1" applyAlignment="1">
      <alignment horizontal="center" vertical="center"/>
    </xf>
    <xf numFmtId="4" fontId="64" fillId="0" borderId="20" xfId="45" applyNumberFormat="1" applyFont="1" applyBorder="1"/>
    <xf numFmtId="170" fontId="64" fillId="0" borderId="18" xfId="45" applyNumberFormat="1" applyFont="1" applyBorder="1" applyAlignment="1">
      <alignment horizontal="center"/>
    </xf>
    <xf numFmtId="10" fontId="64" fillId="0" borderId="20" xfId="45" applyNumberFormat="1" applyFont="1" applyBorder="1" applyAlignment="1">
      <alignment horizontal="center"/>
    </xf>
    <xf numFmtId="170" fontId="64" fillId="0" borderId="19" xfId="45" applyNumberFormat="1" applyFont="1" applyBorder="1" applyAlignment="1">
      <alignment horizontal="center"/>
    </xf>
    <xf numFmtId="170" fontId="64" fillId="0" borderId="35" xfId="45" applyNumberFormat="1" applyFont="1" applyBorder="1" applyAlignment="1">
      <alignment horizontal="center"/>
    </xf>
    <xf numFmtId="4" fontId="65" fillId="0" borderId="20" xfId="45" applyNumberFormat="1" applyFont="1" applyBorder="1" applyAlignment="1">
      <alignment horizontal="center"/>
    </xf>
    <xf numFmtId="4" fontId="65" fillId="0" borderId="27" xfId="45" applyNumberFormat="1" applyFont="1" applyBorder="1" applyAlignment="1">
      <alignment horizontal="center"/>
    </xf>
    <xf numFmtId="4" fontId="64" fillId="0" borderId="23" xfId="45" applyNumberFormat="1" applyFont="1" applyBorder="1" applyAlignment="1">
      <alignment horizontal="center"/>
    </xf>
    <xf numFmtId="4" fontId="64" fillId="0" borderId="24" xfId="45" applyNumberFormat="1" applyFont="1" applyBorder="1" applyAlignment="1">
      <alignment horizontal="center"/>
    </xf>
    <xf numFmtId="4" fontId="64" fillId="0" borderId="37" xfId="45" applyNumberFormat="1" applyFont="1" applyBorder="1" applyAlignment="1">
      <alignment horizontal="center"/>
    </xf>
    <xf numFmtId="39" fontId="13" fillId="0" borderId="15" xfId="43" applyFont="1" applyFill="1" applyBorder="1" applyAlignment="1" applyProtection="1">
      <alignment vertical="center"/>
    </xf>
    <xf numFmtId="10" fontId="2" fillId="0" borderId="0" xfId="47" applyNumberFormat="1" applyFont="1" applyFill="1" applyBorder="1" applyAlignment="1" applyProtection="1">
      <alignment vertical="top"/>
    </xf>
    <xf numFmtId="4" fontId="0" fillId="0" borderId="0" xfId="0" applyNumberFormat="1" applyAlignment="1">
      <alignment vertical="center"/>
    </xf>
    <xf numFmtId="0" fontId="60" fillId="0" borderId="7" xfId="0" applyFont="1" applyBorder="1" applyAlignment="1">
      <alignment horizontal="center" vertical="center"/>
    </xf>
    <xf numFmtId="0" fontId="60" fillId="0" borderId="7" xfId="0" applyFont="1" applyBorder="1" applyAlignment="1">
      <alignment vertical="center"/>
    </xf>
    <xf numFmtId="165" fontId="60" fillId="0" borderId="7" xfId="33" applyFont="1" applyBorder="1" applyAlignment="1">
      <alignment vertical="center"/>
    </xf>
    <xf numFmtId="165" fontId="60" fillId="0" borderId="7" xfId="33" applyFont="1" applyBorder="1" applyAlignment="1">
      <alignment horizontal="center" vertical="center"/>
    </xf>
    <xf numFmtId="43" fontId="58" fillId="0" borderId="0" xfId="0" applyNumberFormat="1" applyFont="1" applyFill="1" applyBorder="1" applyAlignment="1">
      <alignment horizontal="center" vertical="center" wrapText="1"/>
    </xf>
    <xf numFmtId="39" fontId="13" fillId="0" borderId="14" xfId="43" applyFont="1" applyFill="1" applyBorder="1" applyAlignment="1" applyProtection="1">
      <alignment vertical="center"/>
    </xf>
    <xf numFmtId="0" fontId="13" fillId="0" borderId="72" xfId="0" applyFont="1" applyFill="1" applyBorder="1" applyAlignment="1" applyProtection="1"/>
    <xf numFmtId="4" fontId="2" fillId="0" borderId="73" xfId="47" applyNumberFormat="1" applyFont="1" applyFill="1" applyBorder="1" applyAlignment="1" applyProtection="1">
      <alignment vertical="top"/>
    </xf>
    <xf numFmtId="49" fontId="66" fillId="0" borderId="5" xfId="0" applyNumberFormat="1" applyFont="1" applyFill="1" applyBorder="1" applyAlignment="1" applyProtection="1">
      <alignment horizontal="center"/>
    </xf>
    <xf numFmtId="165" fontId="64" fillId="0" borderId="7" xfId="33" applyFont="1" applyFill="1" applyBorder="1" applyAlignment="1" applyProtection="1">
      <alignment vertical="top"/>
    </xf>
    <xf numFmtId="49" fontId="67" fillId="0" borderId="7" xfId="0" applyNumberFormat="1" applyFont="1" applyFill="1" applyBorder="1" applyAlignment="1" applyProtection="1">
      <alignment horizontal="center"/>
    </xf>
    <xf numFmtId="165" fontId="64" fillId="0" borderId="7" xfId="33" applyNumberFormat="1" applyFont="1" applyFill="1" applyBorder="1" applyAlignment="1" applyProtection="1">
      <alignment horizontal="left" vertical="top" indent="2"/>
    </xf>
    <xf numFmtId="49" fontId="66" fillId="0" borderId="7" xfId="0" applyNumberFormat="1" applyFont="1" applyFill="1" applyBorder="1" applyAlignment="1" applyProtection="1">
      <alignment horizontal="center"/>
    </xf>
    <xf numFmtId="0" fontId="64" fillId="0" borderId="7" xfId="47" applyNumberFormat="1" applyFont="1" applyFill="1" applyBorder="1" applyAlignment="1" applyProtection="1">
      <alignment vertical="top"/>
    </xf>
    <xf numFmtId="49" fontId="67" fillId="0" borderId="9" xfId="0" applyNumberFormat="1" applyFont="1" applyFill="1" applyBorder="1" applyAlignment="1">
      <alignment horizontal="center"/>
    </xf>
    <xf numFmtId="4" fontId="66" fillId="0" borderId="9" xfId="0" applyNumberFormat="1" applyFont="1" applyFill="1" applyBorder="1" applyProtection="1">
      <protection locked="0"/>
    </xf>
    <xf numFmtId="49" fontId="14" fillId="0" borderId="12" xfId="0" applyNumberFormat="1" applyFont="1" applyFill="1" applyBorder="1" applyAlignment="1" applyProtection="1"/>
    <xf numFmtId="0" fontId="14" fillId="0" borderId="44" xfId="0" applyFont="1" applyFill="1" applyBorder="1" applyAlignment="1"/>
    <xf numFmtId="0" fontId="14" fillId="0" borderId="44" xfId="0" applyFont="1" applyFill="1" applyBorder="1"/>
    <xf numFmtId="4" fontId="14" fillId="0" borderId="44" xfId="0" applyNumberFormat="1" applyFont="1" applyFill="1" applyBorder="1" applyAlignment="1">
      <alignment horizontal="right"/>
    </xf>
    <xf numFmtId="4" fontId="15" fillId="0" borderId="48" xfId="0" applyNumberFormat="1" applyFont="1" applyFill="1" applyBorder="1" applyAlignment="1" applyProtection="1">
      <alignment horizontal="center"/>
    </xf>
    <xf numFmtId="4" fontId="2" fillId="0" borderId="44" xfId="47" applyNumberFormat="1" applyFont="1" applyFill="1" applyBorder="1" applyAlignment="1" applyProtection="1">
      <alignment vertical="top"/>
    </xf>
    <xf numFmtId="0" fontId="2" fillId="0" borderId="74" xfId="47" applyNumberFormat="1" applyFont="1" applyFill="1" applyBorder="1" applyAlignment="1" applyProtection="1">
      <alignment vertical="top"/>
    </xf>
    <xf numFmtId="10" fontId="2" fillId="0" borderId="0" xfId="66" applyNumberFormat="1" applyFont="1" applyFill="1" applyBorder="1" applyAlignment="1" applyProtection="1">
      <alignment vertical="top"/>
    </xf>
    <xf numFmtId="0" fontId="58" fillId="0" borderId="7" xfId="0" applyFont="1" applyBorder="1" applyAlignment="1">
      <alignment horizontal="center" vertical="center"/>
    </xf>
    <xf numFmtId="0" fontId="60" fillId="0" borderId="60" xfId="0" applyFont="1" applyBorder="1" applyAlignment="1">
      <alignment horizontal="center" vertical="center"/>
    </xf>
    <xf numFmtId="165" fontId="60" fillId="0" borderId="60" xfId="33" applyFont="1" applyBorder="1" applyAlignment="1">
      <alignment horizontal="center" vertical="center"/>
    </xf>
    <xf numFmtId="165" fontId="60" fillId="0" borderId="7" xfId="0" applyNumberFormat="1" applyFont="1" applyBorder="1" applyAlignment="1">
      <alignment horizontal="center" vertical="center"/>
    </xf>
    <xf numFmtId="4" fontId="60" fillId="34" borderId="0" xfId="0" applyNumberFormat="1" applyFont="1" applyFill="1" applyBorder="1"/>
    <xf numFmtId="4" fontId="66" fillId="0" borderId="45" xfId="0" applyNumberFormat="1" applyFont="1" applyFill="1" applyBorder="1" applyAlignment="1" applyProtection="1">
      <alignment horizontal="center" vertical="center" wrapText="1"/>
    </xf>
    <xf numFmtId="4" fontId="66" fillId="0" borderId="46" xfId="0" applyNumberFormat="1" applyFont="1" applyFill="1" applyBorder="1" applyAlignment="1" applyProtection="1">
      <alignment horizontal="center" vertical="center" wrapText="1"/>
    </xf>
    <xf numFmtId="4" fontId="66" fillId="0" borderId="50" xfId="0" applyNumberFormat="1" applyFont="1" applyFill="1" applyBorder="1" applyAlignment="1" applyProtection="1">
      <alignment horizontal="center" vertical="center" wrapText="1"/>
    </xf>
    <xf numFmtId="4" fontId="66" fillId="0" borderId="81" xfId="0" applyNumberFormat="1" applyFont="1" applyFill="1" applyBorder="1" applyAlignment="1" applyProtection="1">
      <alignment horizontal="center" vertical="center" wrapText="1"/>
    </xf>
    <xf numFmtId="39" fontId="69" fillId="0" borderId="14" xfId="0" applyNumberFormat="1" applyFont="1" applyFill="1" applyBorder="1" applyAlignment="1" applyProtection="1">
      <alignment horizontal="left"/>
    </xf>
    <xf numFmtId="39" fontId="69" fillId="0" borderId="78" xfId="0" applyNumberFormat="1" applyFont="1" applyFill="1" applyBorder="1" applyAlignment="1" applyProtection="1">
      <alignment horizontal="left"/>
    </xf>
    <xf numFmtId="39" fontId="69" fillId="0" borderId="79" xfId="0" applyNumberFormat="1" applyFont="1" applyFill="1" applyBorder="1" applyAlignment="1" applyProtection="1">
      <alignment horizontal="left"/>
    </xf>
    <xf numFmtId="0" fontId="66" fillId="0" borderId="54" xfId="0" applyFont="1" applyFill="1" applyBorder="1" applyAlignment="1" applyProtection="1">
      <alignment horizontal="center" vertical="center"/>
    </xf>
    <xf numFmtId="0" fontId="66" fillId="0" borderId="80" xfId="0" applyFont="1" applyFill="1" applyBorder="1" applyAlignment="1" applyProtection="1">
      <alignment horizontal="center" vertical="center"/>
    </xf>
    <xf numFmtId="0" fontId="66" fillId="0" borderId="45" xfId="0" applyFont="1" applyFill="1" applyBorder="1" applyAlignment="1" applyProtection="1">
      <alignment horizontal="center" vertical="center"/>
    </xf>
    <xf numFmtId="0" fontId="66" fillId="0" borderId="46" xfId="0" applyFont="1" applyFill="1" applyBorder="1" applyAlignment="1" applyProtection="1">
      <alignment horizontal="center" vertical="center"/>
    </xf>
    <xf numFmtId="4" fontId="66" fillId="0" borderId="45" xfId="0" applyNumberFormat="1" applyFont="1" applyBorder="1" applyAlignment="1" applyProtection="1">
      <alignment horizontal="center" vertical="center" wrapText="1"/>
    </xf>
    <xf numFmtId="4" fontId="66" fillId="0" borderId="46" xfId="0" applyNumberFormat="1" applyFont="1" applyBorder="1" applyAlignment="1" applyProtection="1">
      <alignment horizontal="center" vertical="center" wrapText="1"/>
    </xf>
    <xf numFmtId="0" fontId="57" fillId="33" borderId="13" xfId="0" applyFont="1" applyFill="1" applyBorder="1" applyAlignment="1">
      <alignment horizontal="center" vertical="center"/>
    </xf>
    <xf numFmtId="0" fontId="57" fillId="33" borderId="39" xfId="0" applyFont="1" applyFill="1" applyBorder="1" applyAlignment="1">
      <alignment horizontal="center" vertical="center"/>
    </xf>
    <xf numFmtId="0" fontId="57" fillId="33" borderId="40" xfId="0" applyFont="1" applyFill="1" applyBorder="1" applyAlignment="1">
      <alignment horizontal="center" vertical="center"/>
    </xf>
    <xf numFmtId="0" fontId="65" fillId="0" borderId="19" xfId="45" applyFont="1" applyBorder="1" applyAlignment="1">
      <alignment horizontal="left" vertical="center" wrapText="1"/>
    </xf>
    <xf numFmtId="4" fontId="65" fillId="0" borderId="20" xfId="45" applyNumberFormat="1" applyFont="1" applyBorder="1" applyAlignment="1">
      <alignment horizontal="center" vertical="center"/>
    </xf>
    <xf numFmtId="0" fontId="65" fillId="0" borderId="50" xfId="45" applyFont="1" applyBorder="1" applyAlignment="1">
      <alignment horizontal="center" vertical="center"/>
    </xf>
    <xf numFmtId="0" fontId="65" fillId="0" borderId="51" xfId="45" applyFont="1" applyBorder="1" applyAlignment="1">
      <alignment horizontal="center" vertical="center"/>
    </xf>
    <xf numFmtId="0" fontId="65" fillId="0" borderId="4" xfId="45" applyFont="1" applyBorder="1" applyAlignment="1">
      <alignment horizontal="center" vertical="center"/>
    </xf>
    <xf numFmtId="0" fontId="65" fillId="0" borderId="52" xfId="45" applyFont="1" applyBorder="1" applyAlignment="1">
      <alignment horizontal="center" vertical="center"/>
    </xf>
    <xf numFmtId="0" fontId="65" fillId="0" borderId="53" xfId="45" applyFont="1" applyBorder="1" applyAlignment="1">
      <alignment horizontal="center" vertical="center"/>
    </xf>
    <xf numFmtId="0" fontId="65" fillId="0" borderId="5" xfId="45" applyFont="1" applyBorder="1" applyAlignment="1">
      <alignment horizontal="center" vertical="center"/>
    </xf>
    <xf numFmtId="0" fontId="65" fillId="0" borderId="54" xfId="45" applyFont="1" applyBorder="1" applyAlignment="1">
      <alignment horizontal="center" vertical="center"/>
    </xf>
    <xf numFmtId="0" fontId="65" fillId="0" borderId="55" xfId="45" applyFont="1" applyBorder="1" applyAlignment="1">
      <alignment horizontal="center" vertical="center"/>
    </xf>
    <xf numFmtId="0" fontId="65" fillId="0" borderId="33" xfId="45" applyFont="1" applyBorder="1" applyAlignment="1">
      <alignment horizontal="center" vertical="center"/>
    </xf>
    <xf numFmtId="0" fontId="65" fillId="0" borderId="26" xfId="46" applyFont="1" applyBorder="1" applyAlignment="1">
      <alignment horizontal="center"/>
    </xf>
    <xf numFmtId="0" fontId="65" fillId="0" borderId="42" xfId="46" applyFont="1" applyBorder="1" applyAlignment="1">
      <alignment horizontal="center"/>
    </xf>
    <xf numFmtId="0" fontId="65" fillId="0" borderId="43" xfId="46" applyFont="1" applyBorder="1" applyAlignment="1">
      <alignment horizontal="center"/>
    </xf>
    <xf numFmtId="0" fontId="65" fillId="0" borderId="47" xfId="45" applyFont="1" applyBorder="1" applyAlignment="1">
      <alignment horizontal="center" vertical="center" wrapText="1"/>
    </xf>
    <xf numFmtId="0" fontId="65" fillId="0" borderId="48" xfId="45" applyFont="1" applyBorder="1" applyAlignment="1">
      <alignment horizontal="center" vertical="center" wrapText="1"/>
    </xf>
    <xf numFmtId="0" fontId="65" fillId="0" borderId="49" xfId="45" applyFont="1" applyBorder="1" applyAlignment="1">
      <alignment horizontal="center" vertical="center" wrapText="1"/>
    </xf>
    <xf numFmtId="0" fontId="65" fillId="0" borderId="18" xfId="45" applyFont="1" applyBorder="1" applyAlignment="1">
      <alignment horizontal="center" vertical="center"/>
    </xf>
    <xf numFmtId="0" fontId="64" fillId="0" borderId="56" xfId="45" applyFont="1" applyBorder="1" applyAlignment="1">
      <alignment horizontal="left"/>
    </xf>
    <xf numFmtId="0" fontId="64" fillId="0" borderId="57" xfId="45" applyFont="1" applyBorder="1" applyAlignment="1">
      <alignment horizontal="left"/>
    </xf>
    <xf numFmtId="0" fontId="64" fillId="0" borderId="57" xfId="46" applyFont="1" applyBorder="1" applyAlignment="1">
      <alignment horizontal="left"/>
    </xf>
    <xf numFmtId="0" fontId="64" fillId="0" borderId="58" xfId="45" applyFont="1" applyBorder="1" applyAlignment="1">
      <alignment horizontal="left"/>
    </xf>
    <xf numFmtId="0" fontId="64" fillId="0" borderId="59" xfId="46" applyFont="1" applyBorder="1" applyAlignment="1">
      <alignment horizontal="left"/>
    </xf>
    <xf numFmtId="0" fontId="58" fillId="0" borderId="7" xfId="0" applyFont="1" applyBorder="1" applyAlignment="1">
      <alignment horizontal="center" vertical="center"/>
    </xf>
    <xf numFmtId="0" fontId="58" fillId="0" borderId="60" xfId="0" applyFont="1" applyBorder="1" applyAlignment="1">
      <alignment horizontal="center" vertical="center"/>
    </xf>
    <xf numFmtId="0" fontId="58" fillId="0" borderId="61" xfId="0" applyFont="1" applyBorder="1" applyAlignment="1">
      <alignment horizontal="center" vertical="center"/>
    </xf>
    <xf numFmtId="165" fontId="58" fillId="0" borderId="7" xfId="0" applyNumberFormat="1" applyFont="1" applyBorder="1" applyAlignment="1">
      <alignment horizontal="center" vertical="center"/>
    </xf>
    <xf numFmtId="0" fontId="57" fillId="33" borderId="77" xfId="0" applyFont="1" applyFill="1" applyBorder="1" applyAlignment="1">
      <alignment horizontal="center" vertical="center"/>
    </xf>
    <xf numFmtId="0" fontId="57" fillId="33" borderId="0" xfId="0" applyFont="1" applyFill="1" applyBorder="1" applyAlignment="1">
      <alignment horizontal="center" vertical="center"/>
    </xf>
    <xf numFmtId="0" fontId="63" fillId="0" borderId="26" xfId="0" applyFont="1" applyFill="1" applyBorder="1" applyAlignment="1">
      <alignment horizontal="left"/>
    </xf>
    <xf numFmtId="0" fontId="63" fillId="0" borderId="42" xfId="0" applyFont="1" applyFill="1" applyBorder="1" applyAlignment="1">
      <alignment horizontal="left"/>
    </xf>
    <xf numFmtId="0" fontId="63" fillId="0" borderId="43" xfId="0" applyFont="1" applyFill="1" applyBorder="1" applyAlignment="1">
      <alignment horizontal="left"/>
    </xf>
    <xf numFmtId="0" fontId="58" fillId="0" borderId="5" xfId="0" applyFont="1" applyBorder="1" applyAlignment="1">
      <alignment horizontal="center" vertical="center"/>
    </xf>
    <xf numFmtId="0" fontId="59" fillId="0" borderId="60" xfId="0" applyFont="1" applyBorder="1" applyAlignment="1">
      <alignment horizontal="center" vertical="center"/>
    </xf>
    <xf numFmtId="0" fontId="59" fillId="0" borderId="5" xfId="0" applyFont="1" applyBorder="1" applyAlignment="1">
      <alignment horizontal="center" vertical="center"/>
    </xf>
    <xf numFmtId="0" fontId="63" fillId="0" borderId="26" xfId="0" applyFont="1" applyBorder="1" applyAlignment="1">
      <alignment horizontal="left"/>
    </xf>
    <xf numFmtId="0" fontId="63" fillId="0" borderId="42" xfId="0" applyFont="1" applyBorder="1" applyAlignment="1">
      <alignment horizontal="left"/>
    </xf>
    <xf numFmtId="0" fontId="63" fillId="0" borderId="43" xfId="0" applyFont="1" applyBorder="1" applyAlignment="1">
      <alignment horizontal="left"/>
    </xf>
    <xf numFmtId="0" fontId="63" fillId="0" borderId="26" xfId="0" applyFont="1" applyBorder="1" applyAlignment="1">
      <alignment horizontal="left" wrapText="1"/>
    </xf>
    <xf numFmtId="0" fontId="63" fillId="0" borderId="42" xfId="0" applyFont="1" applyBorder="1" applyAlignment="1">
      <alignment horizontal="left" wrapText="1"/>
    </xf>
    <xf numFmtId="0" fontId="63" fillId="0" borderId="43" xfId="0" applyFont="1" applyBorder="1" applyAlignment="1">
      <alignment horizontal="left" wrapText="1"/>
    </xf>
    <xf numFmtId="0" fontId="60" fillId="33" borderId="7" xfId="0" applyFont="1" applyFill="1" applyBorder="1" applyAlignment="1">
      <alignment horizontal="left" vertical="center"/>
    </xf>
    <xf numFmtId="0" fontId="59" fillId="0" borderId="13" xfId="0" applyFont="1" applyBorder="1" applyAlignment="1">
      <alignment horizontal="center" vertical="center" wrapText="1"/>
    </xf>
    <xf numFmtId="0" fontId="59" fillId="0" borderId="39" xfId="0" applyFont="1" applyBorder="1" applyAlignment="1">
      <alignment horizontal="center" vertical="center" wrapText="1"/>
    </xf>
    <xf numFmtId="0" fontId="59" fillId="0" borderId="40" xfId="0" applyFont="1" applyBorder="1" applyAlignment="1">
      <alignment horizontal="center" vertical="center" wrapText="1"/>
    </xf>
    <xf numFmtId="0" fontId="58" fillId="0" borderId="13" xfId="0" applyFont="1" applyBorder="1" applyAlignment="1">
      <alignment horizontal="center" vertical="center"/>
    </xf>
    <xf numFmtId="0" fontId="58" fillId="0" borderId="39" xfId="0" applyFont="1" applyBorder="1" applyAlignment="1">
      <alignment horizontal="center" vertical="center"/>
    </xf>
    <xf numFmtId="0" fontId="58" fillId="0" borderId="40" xfId="0" applyFont="1" applyBorder="1" applyAlignment="1">
      <alignment horizontal="center" vertical="center"/>
    </xf>
    <xf numFmtId="0" fontId="60" fillId="0" borderId="61" xfId="0" applyFont="1" applyBorder="1" applyAlignment="1">
      <alignment horizontal="center" vertical="center" wrapText="1"/>
    </xf>
    <xf numFmtId="0" fontId="60" fillId="0" borderId="72" xfId="0" applyFont="1" applyBorder="1" applyAlignment="1">
      <alignment horizontal="center" vertical="center" wrapText="1"/>
    </xf>
    <xf numFmtId="0" fontId="60" fillId="0" borderId="73" xfId="0" applyFont="1" applyBorder="1" applyAlignment="1">
      <alignment horizontal="center" vertical="center" wrapText="1"/>
    </xf>
    <xf numFmtId="0" fontId="60" fillId="0" borderId="12" xfId="0" applyFont="1" applyBorder="1" applyAlignment="1">
      <alignment horizontal="center" vertical="center" wrapText="1"/>
    </xf>
    <xf numFmtId="0" fontId="60" fillId="0" borderId="44" xfId="0" applyFont="1" applyBorder="1" applyAlignment="1">
      <alignment horizontal="center" vertical="center" wrapText="1"/>
    </xf>
    <xf numFmtId="0" fontId="60" fillId="0" borderId="74" xfId="0" applyFont="1" applyBorder="1" applyAlignment="1">
      <alignment horizontal="center" vertical="center" wrapText="1"/>
    </xf>
    <xf numFmtId="0" fontId="58" fillId="0" borderId="61" xfId="0" applyFont="1" applyBorder="1" applyAlignment="1">
      <alignment horizontal="center" vertical="center" wrapText="1"/>
    </xf>
    <xf numFmtId="0" fontId="58" fillId="0" borderId="72" xfId="0" applyFont="1" applyBorder="1" applyAlignment="1">
      <alignment horizontal="center" vertical="center" wrapText="1"/>
    </xf>
    <xf numFmtId="0" fontId="58" fillId="0" borderId="73" xfId="0" applyFont="1" applyBorder="1" applyAlignment="1">
      <alignment horizontal="center" vertical="center" wrapText="1"/>
    </xf>
    <xf numFmtId="0" fontId="58" fillId="0" borderId="12" xfId="0" applyFont="1" applyBorder="1" applyAlignment="1">
      <alignment horizontal="center" vertical="center" wrapText="1"/>
    </xf>
    <xf numFmtId="0" fontId="58" fillId="0" borderId="44" xfId="0" applyFont="1" applyBorder="1" applyAlignment="1">
      <alignment horizontal="center" vertical="center" wrapText="1"/>
    </xf>
    <xf numFmtId="0" fontId="58" fillId="0" borderId="74" xfId="0" applyFont="1" applyBorder="1" applyAlignment="1">
      <alignment horizontal="center" vertical="center" wrapText="1"/>
    </xf>
    <xf numFmtId="0" fontId="41" fillId="0" borderId="6" xfId="82" applyFont="1" applyBorder="1" applyAlignment="1">
      <alignment horizontal="left"/>
    </xf>
    <xf numFmtId="0" fontId="41" fillId="0" borderId="7" xfId="82" applyFont="1" applyBorder="1" applyAlignment="1">
      <alignment horizontal="left"/>
    </xf>
    <xf numFmtId="0" fontId="41" fillId="0" borderId="7" xfId="82" applyFont="1" applyBorder="1" applyAlignment="1">
      <alignment horizontal="center" vertical="top" wrapText="1"/>
    </xf>
    <xf numFmtId="0" fontId="37" fillId="33" borderId="77" xfId="0" applyFont="1" applyFill="1" applyBorder="1" applyAlignment="1">
      <alignment horizontal="center" vertical="center"/>
    </xf>
    <xf numFmtId="0" fontId="37" fillId="33" borderId="0" xfId="0" applyFont="1" applyFill="1" applyBorder="1" applyAlignment="1">
      <alignment horizontal="center" vertical="center"/>
    </xf>
    <xf numFmtId="0" fontId="37" fillId="33" borderId="29" xfId="0" applyFont="1" applyFill="1" applyBorder="1" applyAlignment="1">
      <alignment horizontal="center" vertical="center"/>
    </xf>
    <xf numFmtId="0" fontId="38" fillId="33" borderId="0" xfId="0" applyFont="1" applyFill="1" applyBorder="1" applyAlignment="1">
      <alignment horizontal="center" vertical="center"/>
    </xf>
    <xf numFmtId="0" fontId="38" fillId="33" borderId="29" xfId="0" applyFont="1" applyFill="1" applyBorder="1" applyAlignment="1">
      <alignment horizontal="center" vertical="center"/>
    </xf>
  </cellXfs>
  <cellStyles count="19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AFE" xfId="83" xr:uid="{00000000-0005-0000-0000-000012000000}"/>
    <cellStyle name="Bom" xfId="19" builtinId="26" customBuiltin="1"/>
    <cellStyle name="Cálculo" xfId="20" builtinId="22" customBuiltin="1"/>
    <cellStyle name="Célula Vinculada" xfId="21" builtinId="24" customBuiltin="1"/>
    <cellStyle name="Código" xfId="22" xr:uid="{00000000-0005-0000-0000-000016000000}"/>
    <cellStyle name="Data" xfId="23" xr:uid="{00000000-0005-0000-0000-000017000000}"/>
    <cellStyle name="Descrição" xfId="24" xr:uid="{00000000-0005-0000-0000-000018000000}"/>
    <cellStyle name="Ênfase1" xfId="25" builtinId="29" customBuiltin="1"/>
    <cellStyle name="Ênfase2" xfId="26" builtinId="33" customBuiltin="1"/>
    <cellStyle name="Ênfase3" xfId="27" builtinId="37" customBuiltin="1"/>
    <cellStyle name="Ênfase4" xfId="28" builtinId="41" customBuiltin="1"/>
    <cellStyle name="Ênfase5" xfId="29" builtinId="45" customBuiltin="1"/>
    <cellStyle name="Ênfase6" xfId="30" builtinId="49" customBuiltin="1"/>
    <cellStyle name="Entrada" xfId="31" builtinId="20" customBuiltin="1"/>
    <cellStyle name="Euro" xfId="84" xr:uid="{00000000-0005-0000-0000-000020000000}"/>
    <cellStyle name="Euro 2" xfId="85" xr:uid="{00000000-0005-0000-0000-000021000000}"/>
    <cellStyle name="F2" xfId="86" xr:uid="{00000000-0005-0000-0000-000022000000}"/>
    <cellStyle name="F3" xfId="87" xr:uid="{00000000-0005-0000-0000-000023000000}"/>
    <cellStyle name="F4" xfId="88" xr:uid="{00000000-0005-0000-0000-000024000000}"/>
    <cellStyle name="F5" xfId="89" xr:uid="{00000000-0005-0000-0000-000025000000}"/>
    <cellStyle name="F6" xfId="90" xr:uid="{00000000-0005-0000-0000-000026000000}"/>
    <cellStyle name="F7" xfId="91" xr:uid="{00000000-0005-0000-0000-000027000000}"/>
    <cellStyle name="F8" xfId="92" xr:uid="{00000000-0005-0000-0000-000028000000}"/>
    <cellStyle name="Fixo" xfId="32" xr:uid="{00000000-0005-0000-0000-000029000000}"/>
    <cellStyle name="Moeda" xfId="33" builtinId="4"/>
    <cellStyle name="Moeda 10" xfId="93" xr:uid="{00000000-0005-0000-0000-00002B000000}"/>
    <cellStyle name="Moeda 11" xfId="94" xr:uid="{00000000-0005-0000-0000-00002C000000}"/>
    <cellStyle name="Moeda 2" xfId="34" xr:uid="{00000000-0005-0000-0000-00002D000000}"/>
    <cellStyle name="Moeda 2 2" xfId="95" xr:uid="{00000000-0005-0000-0000-00002E000000}"/>
    <cellStyle name="Moeda 2 2 2" xfId="196" xr:uid="{00000000-0005-0000-0000-00002F000000}"/>
    <cellStyle name="Moeda 2 3" xfId="96" xr:uid="{00000000-0005-0000-0000-000030000000}"/>
    <cellStyle name="Moeda 3" xfId="97" xr:uid="{00000000-0005-0000-0000-000031000000}"/>
    <cellStyle name="Moeda 3 2" xfId="98" xr:uid="{00000000-0005-0000-0000-000032000000}"/>
    <cellStyle name="Moeda 4" xfId="99" xr:uid="{00000000-0005-0000-0000-000033000000}"/>
    <cellStyle name="Moeda 5" xfId="100" xr:uid="{00000000-0005-0000-0000-000034000000}"/>
    <cellStyle name="Moeda 6" xfId="101" xr:uid="{00000000-0005-0000-0000-000035000000}"/>
    <cellStyle name="Moeda 8" xfId="102" xr:uid="{00000000-0005-0000-0000-000036000000}"/>
    <cellStyle name="Neutro" xfId="35" builtinId="28" customBuiltin="1"/>
    <cellStyle name="Normal" xfId="0" builtinId="0"/>
    <cellStyle name="Normal 10" xfId="103" xr:uid="{00000000-0005-0000-0000-000039000000}"/>
    <cellStyle name="Normal 10 2" xfId="104" xr:uid="{00000000-0005-0000-0000-00003A000000}"/>
    <cellStyle name="Normal 10 2 2" xfId="105" xr:uid="{00000000-0005-0000-0000-00003B000000}"/>
    <cellStyle name="Normal 10 3" xfId="106" xr:uid="{00000000-0005-0000-0000-00003C000000}"/>
    <cellStyle name="Normal 10 3 2" xfId="107" xr:uid="{00000000-0005-0000-0000-00003D000000}"/>
    <cellStyle name="Normal 10 4" xfId="108" xr:uid="{00000000-0005-0000-0000-00003E000000}"/>
    <cellStyle name="Normal 11" xfId="109" xr:uid="{00000000-0005-0000-0000-00003F000000}"/>
    <cellStyle name="Normal 12" xfId="110" xr:uid="{00000000-0005-0000-0000-000040000000}"/>
    <cellStyle name="Normal 12 2" xfId="111" xr:uid="{00000000-0005-0000-0000-000041000000}"/>
    <cellStyle name="Normal 12 2 2" xfId="112" xr:uid="{00000000-0005-0000-0000-000042000000}"/>
    <cellStyle name="Normal 12 3" xfId="113" xr:uid="{00000000-0005-0000-0000-000043000000}"/>
    <cellStyle name="Normal 12 3 2" xfId="114" xr:uid="{00000000-0005-0000-0000-000044000000}"/>
    <cellStyle name="Normal 13" xfId="115" xr:uid="{00000000-0005-0000-0000-000045000000}"/>
    <cellStyle name="Normal 14" xfId="116" xr:uid="{00000000-0005-0000-0000-000046000000}"/>
    <cellStyle name="Normal 14 2" xfId="117" xr:uid="{00000000-0005-0000-0000-000047000000}"/>
    <cellStyle name="Normal 14 2 2" xfId="118" xr:uid="{00000000-0005-0000-0000-000048000000}"/>
    <cellStyle name="Normal 14 3" xfId="119" xr:uid="{00000000-0005-0000-0000-000049000000}"/>
    <cellStyle name="Normal 15" xfId="120" xr:uid="{00000000-0005-0000-0000-00004A000000}"/>
    <cellStyle name="Normal 16" xfId="121" xr:uid="{00000000-0005-0000-0000-00004B000000}"/>
    <cellStyle name="Normal 17" xfId="188" xr:uid="{00000000-0005-0000-0000-00004C000000}"/>
    <cellStyle name="Normal 2" xfId="36" xr:uid="{00000000-0005-0000-0000-00004D000000}"/>
    <cellStyle name="Normal 2 2" xfId="37" xr:uid="{00000000-0005-0000-0000-00004E000000}"/>
    <cellStyle name="Normal 2 2 2" xfId="122" xr:uid="{00000000-0005-0000-0000-00004F000000}"/>
    <cellStyle name="Normal 2 3" xfId="123" xr:uid="{00000000-0005-0000-0000-000050000000}"/>
    <cellStyle name="Normal 2 3 2" xfId="124" xr:uid="{00000000-0005-0000-0000-000051000000}"/>
    <cellStyle name="Normal 2 4" xfId="125" xr:uid="{00000000-0005-0000-0000-000052000000}"/>
    <cellStyle name="Normal 3" xfId="38" xr:uid="{00000000-0005-0000-0000-000053000000}"/>
    <cellStyle name="Normal 3 2" xfId="39" xr:uid="{00000000-0005-0000-0000-000054000000}"/>
    <cellStyle name="Normal 3 2 2" xfId="126" xr:uid="{00000000-0005-0000-0000-000055000000}"/>
    <cellStyle name="Normal 3 3" xfId="127" xr:uid="{00000000-0005-0000-0000-000056000000}"/>
    <cellStyle name="Normal 3 3 2" xfId="190" xr:uid="{00000000-0005-0000-0000-000057000000}"/>
    <cellStyle name="Normal 4" xfId="40" xr:uid="{00000000-0005-0000-0000-000058000000}"/>
    <cellStyle name="Normal 4 2" xfId="41" xr:uid="{00000000-0005-0000-0000-000059000000}"/>
    <cellStyle name="Normal 4 3" xfId="128" xr:uid="{00000000-0005-0000-0000-00005A000000}"/>
    <cellStyle name="Normal 5" xfId="42" xr:uid="{00000000-0005-0000-0000-00005B000000}"/>
    <cellStyle name="Normal 5 2" xfId="129" xr:uid="{00000000-0005-0000-0000-00005C000000}"/>
    <cellStyle name="Normal 5 2 3" xfId="195" xr:uid="{00000000-0005-0000-0000-00005D000000}"/>
    <cellStyle name="Normal 6" xfId="43" xr:uid="{00000000-0005-0000-0000-00005E000000}"/>
    <cellStyle name="Normal 6 2" xfId="130" xr:uid="{00000000-0005-0000-0000-00005F000000}"/>
    <cellStyle name="Normal 6 3" xfId="131" xr:uid="{00000000-0005-0000-0000-000060000000}"/>
    <cellStyle name="Normal 6 3 2" xfId="132" xr:uid="{00000000-0005-0000-0000-000061000000}"/>
    <cellStyle name="Normal 6 4" xfId="133" xr:uid="{00000000-0005-0000-0000-000062000000}"/>
    <cellStyle name="Normal 7" xfId="82" xr:uid="{00000000-0005-0000-0000-000063000000}"/>
    <cellStyle name="Normal 7 2" xfId="134" xr:uid="{00000000-0005-0000-0000-000064000000}"/>
    <cellStyle name="Normal 7 3" xfId="135" xr:uid="{00000000-0005-0000-0000-000065000000}"/>
    <cellStyle name="Normal 7 3 2" xfId="136" xr:uid="{00000000-0005-0000-0000-000066000000}"/>
    <cellStyle name="Normal 7 4" xfId="137" xr:uid="{00000000-0005-0000-0000-000067000000}"/>
    <cellStyle name="Normal 8" xfId="44" xr:uid="{00000000-0005-0000-0000-000068000000}"/>
    <cellStyle name="Normal 8 2" xfId="138" xr:uid="{00000000-0005-0000-0000-000069000000}"/>
    <cellStyle name="Normal 8 3" xfId="139" xr:uid="{00000000-0005-0000-0000-00006A000000}"/>
    <cellStyle name="Normal 8 3 2" xfId="140" xr:uid="{00000000-0005-0000-0000-00006B000000}"/>
    <cellStyle name="Normal 8 4" xfId="141" xr:uid="{00000000-0005-0000-0000-00006C000000}"/>
    <cellStyle name="Normal 8 4 2" xfId="142" xr:uid="{00000000-0005-0000-0000-00006D000000}"/>
    <cellStyle name="Normal 8 5" xfId="143" xr:uid="{00000000-0005-0000-0000-00006E000000}"/>
    <cellStyle name="Normal 9" xfId="144" xr:uid="{00000000-0005-0000-0000-00006F000000}"/>
    <cellStyle name="Normal 9 2" xfId="145" xr:uid="{00000000-0005-0000-0000-000070000000}"/>
    <cellStyle name="Normal 9 2 2" xfId="146" xr:uid="{00000000-0005-0000-0000-000071000000}"/>
    <cellStyle name="Normal 9 3" xfId="147" xr:uid="{00000000-0005-0000-0000-000072000000}"/>
    <cellStyle name="Normal 9 3 2" xfId="148" xr:uid="{00000000-0005-0000-0000-000073000000}"/>
    <cellStyle name="Normal 9 4" xfId="149" xr:uid="{00000000-0005-0000-0000-000074000000}"/>
    <cellStyle name="Normal_CRONOGRAMA f-financeiro mendes jr ct. 377-93" xfId="45" xr:uid="{00000000-0005-0000-0000-000075000000}"/>
    <cellStyle name="Normal_cronogramas 013-2007 TO-030 São Felix" xfId="46" xr:uid="{00000000-0005-0000-0000-000076000000}"/>
    <cellStyle name="Normal_TO0909_RCTR0330" xfId="47" xr:uid="{00000000-0005-0000-0000-000077000000}"/>
    <cellStyle name="Nota 10" xfId="48" xr:uid="{00000000-0005-0000-0000-000078000000}"/>
    <cellStyle name="Nota 11" xfId="49" xr:uid="{00000000-0005-0000-0000-000079000000}"/>
    <cellStyle name="Nota 12" xfId="50" xr:uid="{00000000-0005-0000-0000-00007A000000}"/>
    <cellStyle name="Nota 13" xfId="51" xr:uid="{00000000-0005-0000-0000-00007B000000}"/>
    <cellStyle name="Nota 14" xfId="52" xr:uid="{00000000-0005-0000-0000-00007C000000}"/>
    <cellStyle name="Nota 15" xfId="53" xr:uid="{00000000-0005-0000-0000-00007D000000}"/>
    <cellStyle name="Nota 16" xfId="54" xr:uid="{00000000-0005-0000-0000-00007E000000}"/>
    <cellStyle name="Nota 2" xfId="55" xr:uid="{00000000-0005-0000-0000-00007F000000}"/>
    <cellStyle name="Nota 3" xfId="56" xr:uid="{00000000-0005-0000-0000-000080000000}"/>
    <cellStyle name="Nota 4" xfId="57" xr:uid="{00000000-0005-0000-0000-000081000000}"/>
    <cellStyle name="Nota 5" xfId="58" xr:uid="{00000000-0005-0000-0000-000082000000}"/>
    <cellStyle name="Nota 6" xfId="59" xr:uid="{00000000-0005-0000-0000-000083000000}"/>
    <cellStyle name="Nota 7" xfId="60" xr:uid="{00000000-0005-0000-0000-000084000000}"/>
    <cellStyle name="Nota 8" xfId="61" xr:uid="{00000000-0005-0000-0000-000085000000}"/>
    <cellStyle name="Nota 9" xfId="62" xr:uid="{00000000-0005-0000-0000-000086000000}"/>
    <cellStyle name="Numeração" xfId="63" xr:uid="{00000000-0005-0000-0000-000087000000}"/>
    <cellStyle name="NUMEROS_2" xfId="150" xr:uid="{00000000-0005-0000-0000-000088000000}"/>
    <cellStyle name="Output Amounts" xfId="151" xr:uid="{00000000-0005-0000-0000-000089000000}"/>
    <cellStyle name="Output Column Headings" xfId="152" xr:uid="{00000000-0005-0000-0000-00008A000000}"/>
    <cellStyle name="Output Line Items" xfId="153" xr:uid="{00000000-0005-0000-0000-00008B000000}"/>
    <cellStyle name="Output Report Heading" xfId="154" xr:uid="{00000000-0005-0000-0000-00008C000000}"/>
    <cellStyle name="Output Report Title" xfId="155" xr:uid="{00000000-0005-0000-0000-00008D000000}"/>
    <cellStyle name="Percentual" xfId="64" xr:uid="{00000000-0005-0000-0000-00008E000000}"/>
    <cellStyle name="Ponto" xfId="65" xr:uid="{00000000-0005-0000-0000-00008F000000}"/>
    <cellStyle name="Porcentagem" xfId="66" builtinId="5"/>
    <cellStyle name="Porcentagem 2" xfId="67" xr:uid="{00000000-0005-0000-0000-000091000000}"/>
    <cellStyle name="Porcentagem 2 2" xfId="156" xr:uid="{00000000-0005-0000-0000-000092000000}"/>
    <cellStyle name="Porcentagem 2 2 2" xfId="157" xr:uid="{00000000-0005-0000-0000-000093000000}"/>
    <cellStyle name="Porcentagem 2 3" xfId="158" xr:uid="{00000000-0005-0000-0000-000094000000}"/>
    <cellStyle name="Porcentagem 2 3 2" xfId="159" xr:uid="{00000000-0005-0000-0000-000095000000}"/>
    <cellStyle name="Porcentagem 2 4" xfId="160" xr:uid="{00000000-0005-0000-0000-000096000000}"/>
    <cellStyle name="Porcentagem 3" xfId="161" xr:uid="{00000000-0005-0000-0000-000097000000}"/>
    <cellStyle name="Porcentagem 3 2" xfId="162" xr:uid="{00000000-0005-0000-0000-000098000000}"/>
    <cellStyle name="Porcentagem 4" xfId="163" xr:uid="{00000000-0005-0000-0000-000099000000}"/>
    <cellStyle name="Porcentagem 4 2" xfId="164" xr:uid="{00000000-0005-0000-0000-00009A000000}"/>
    <cellStyle name="Porcentagem 5" xfId="165" xr:uid="{00000000-0005-0000-0000-00009B000000}"/>
    <cellStyle name="Porcentagem 5 2" xfId="166" xr:uid="{00000000-0005-0000-0000-00009C000000}"/>
    <cellStyle name="Porcentagem 6" xfId="167" xr:uid="{00000000-0005-0000-0000-00009D000000}"/>
    <cellStyle name="Porcentagem 6 2" xfId="168" xr:uid="{00000000-0005-0000-0000-00009E000000}"/>
    <cellStyle name="Porcentagem 7" xfId="189" xr:uid="{00000000-0005-0000-0000-00009F000000}"/>
    <cellStyle name="QUILÔMETRO_2" xfId="169" xr:uid="{00000000-0005-0000-0000-0000A0000000}"/>
    <cellStyle name="Saída" xfId="68" builtinId="21" customBuiltin="1"/>
    <cellStyle name="Separador de m" xfId="69" xr:uid="{00000000-0005-0000-0000-0000A2000000}"/>
    <cellStyle name="Separador de milhares 11" xfId="170" xr:uid="{00000000-0005-0000-0000-0000A3000000}"/>
    <cellStyle name="Separador de milhares 2" xfId="70" xr:uid="{00000000-0005-0000-0000-0000A4000000}"/>
    <cellStyle name="Separador de milhares 2 2" xfId="171" xr:uid="{00000000-0005-0000-0000-0000A5000000}"/>
    <cellStyle name="Separador de milhares 2 2 2" xfId="191" xr:uid="{00000000-0005-0000-0000-0000A6000000}"/>
    <cellStyle name="Separador de milhares 2 3" xfId="172" xr:uid="{00000000-0005-0000-0000-0000A7000000}"/>
    <cellStyle name="Separador de milhares 2 4" xfId="173" xr:uid="{00000000-0005-0000-0000-0000A8000000}"/>
    <cellStyle name="Separador de milhares 2 5" xfId="174" xr:uid="{00000000-0005-0000-0000-0000A9000000}"/>
    <cellStyle name="Separador de milhares 2 6" xfId="175" xr:uid="{00000000-0005-0000-0000-0000AA000000}"/>
    <cellStyle name="Separador de milhares 3" xfId="71" xr:uid="{00000000-0005-0000-0000-0000AB000000}"/>
    <cellStyle name="Separador de milhares 3 2" xfId="176" xr:uid="{00000000-0005-0000-0000-0000AC000000}"/>
    <cellStyle name="Separador de milhares 3 3" xfId="177" xr:uid="{00000000-0005-0000-0000-0000AD000000}"/>
    <cellStyle name="Separador de milhares 3 3 2" xfId="192" xr:uid="{00000000-0005-0000-0000-0000AE000000}"/>
    <cellStyle name="Separador de milhares 4" xfId="178" xr:uid="{00000000-0005-0000-0000-0000AF000000}"/>
    <cellStyle name="Separador de milhares 4 2" xfId="179" xr:uid="{00000000-0005-0000-0000-0000B0000000}"/>
    <cellStyle name="Texto de Aviso" xfId="72" builtinId="11" customBuiltin="1"/>
    <cellStyle name="Texto Explicativo" xfId="73" builtinId="53" customBuiltin="1"/>
    <cellStyle name="Título" xfId="74" builtinId="15" customBuiltin="1"/>
    <cellStyle name="Título 1" xfId="75" builtinId="16" customBuiltin="1"/>
    <cellStyle name="Título 2" xfId="76" builtinId="17" customBuiltin="1"/>
    <cellStyle name="Título 3" xfId="77" builtinId="18" customBuiltin="1"/>
    <cellStyle name="Título 4" xfId="78" builtinId="19" customBuiltin="1"/>
    <cellStyle name="Titulo1" xfId="79" xr:uid="{00000000-0005-0000-0000-0000B8000000}"/>
    <cellStyle name="Titulo2" xfId="80" xr:uid="{00000000-0005-0000-0000-0000B9000000}"/>
    <cellStyle name="Total" xfId="81" builtinId="25" customBuiltin="1"/>
    <cellStyle name="Vírgula 2" xfId="180" xr:uid="{00000000-0005-0000-0000-0000BC000000}"/>
    <cellStyle name="Vírgula 2 2" xfId="181" xr:uid="{00000000-0005-0000-0000-0000BD000000}"/>
    <cellStyle name="Vírgula 2 2 2" xfId="193" xr:uid="{00000000-0005-0000-0000-0000BE000000}"/>
    <cellStyle name="Vírgula 2 3" xfId="182" xr:uid="{00000000-0005-0000-0000-0000BF000000}"/>
    <cellStyle name="Vírgula 3" xfId="183" xr:uid="{00000000-0005-0000-0000-0000C0000000}"/>
    <cellStyle name="Vírgula 3 2" xfId="184" xr:uid="{00000000-0005-0000-0000-0000C1000000}"/>
    <cellStyle name="Vírgula 3 2 2" xfId="194" xr:uid="{00000000-0005-0000-0000-0000C2000000}"/>
    <cellStyle name="Vírgula 4" xfId="185" xr:uid="{00000000-0005-0000-0000-0000C3000000}"/>
    <cellStyle name="Vírgula 5" xfId="186" xr:uid="{00000000-0005-0000-0000-0000C4000000}"/>
    <cellStyle name="Vírgula 6" xfId="187" xr:uid="{00000000-0005-0000-0000-0000C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15</xdr:row>
      <xdr:rowOff>28575</xdr:rowOff>
    </xdr:from>
    <xdr:to>
      <xdr:col>5</xdr:col>
      <xdr:colOff>1514475</xdr:colOff>
      <xdr:row>17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43275" y="2781300"/>
          <a:ext cx="26003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IDOR/IRRIGA&#199;&#195;O/PROJETOS/FLORES/EXECUTIV/Etapas%20Barragem/Contrato%20de%20Aruan&#227;_Defesa%20TCM%2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Servidor\estrada\DNER\Aguas%20lindas\Sicro\FV-DNER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M:\0798\TECNICO\TEACOMP\LOTE06\P09\P10\RELAT6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E:\Users\Dayvs%20gon&#231;alves%20silv\Desktop\DAYVS%202\PRO-24-013%20PAVIMENTA&#199;&#195;O%20EVEREST\MODELO\RECAPE\GAP.xls" TargetMode="External"/></Relationships>
</file>

<file path=xl/externalLinks/_rels/externalLink1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SERVIDOR-PC\Servidor-pc\file:\Engenharia01\D-eng01\Meus%20documentos_Eng%201D\PREFEITURAS%20MUNICIPAIS%20ENG.%201\Joao%20Pessoa\JO&#195;O%20PESSOA%202005\Al&#231;a%20Beira%20Rio_2004\relat&#243;rio\Der\DER\PB008norte\Pb008n-RelFinal01\Pb008n-RelFinal01-Dimens&amp;ComparaPavim.xls?6AB831EE" TargetMode="External"/><Relationship Id="rId1" Type="http://schemas.openxmlformats.org/officeDocument/2006/relationships/externalLinkPath" Target="file:///\\6AB831EE\Pb008n-RelFinal01-Dimens&amp;ComparaPavi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D:\00%20Arquivo\Or&#231;amento%202009\Ponte%20Rio%20Tocantins%20Xambio&#225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M:\Meus%20documentos\EGESA\Br-482mg\Volume2\CANAA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.%20Base%20-%20FVG%20-%20Pouso%20Alegre%20-%20rev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ase%20colet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A:\planilhas%20dos%20servi&#231;os%20para%20conclus&#227;o%20das%20obras%20priorit&#225;rias%20de%202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&#199;AMENTO%20SVP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M:\COPROJ\Saulo\Modelo%20TPA%20JAN-09-FGV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H:\documentos\COMPACTA%20CONSTRUTORA%20LTDA\Itabera&#237;\PROJETOS%20ITABERAI\HIDRAULICO\MEM%20ALTO%20B%20VISTA%20ITABERA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E:\Users\Usuario\Desktop\Obras%20Adriano\006%20lote%2001\PT-13411\Boletim%20de%20Medi&#231;&#227;o%20-%20CEF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E:\Users\Usuario\Desktop\Obras%20Adriano\006%20lote%2001\Boletim%20de%20Medi&#231;&#227;o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-PC\documentos%20servidor\Servidor-pc\file:\M:\DNER\Aguas%20lindas\Dados%20Gerais\FV-DN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ERAÇÃO PROJETO"/>
      <sheetName val="ALTERAÇÃO PAV. (SEM ADM.)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e 01"/>
      <sheetName val="Lote 01 Rev 01"/>
      <sheetName val="Lote 02"/>
      <sheetName val="POÇOS DE VISITA"/>
      <sheetName val="REDE PRINCIPAL"/>
      <sheetName val="RAMAIS"/>
      <sheetName val="TABELA AUXILIAR"/>
      <sheetName val="Plan1"/>
    </sheetNames>
    <sheetDataSet>
      <sheetData sheetId="0">
        <row r="258">
          <cell r="J258">
            <v>9391891.5299999993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NoPrint"/>
      <sheetName val="ComparaQuantNoPrint"/>
      <sheetName val="TodasTraf-2011-NoPrint"/>
      <sheetName val="TrafPb008"/>
      <sheetName val="PavPb008"/>
      <sheetName val="TrafPb027"/>
      <sheetName val="PavPb027"/>
      <sheetName val="TrafPb033(1)"/>
      <sheetName val="PavPb033(1)"/>
      <sheetName val="TrafPb033(2)"/>
      <sheetName val="PavPb033(2)"/>
      <sheetName val="TrafPb059(1)"/>
      <sheetName val="PavPb059(1)"/>
      <sheetName val="TrafPb059(2)"/>
      <sheetName val="PavPb059(2)"/>
      <sheetName val="TrafPb061"/>
      <sheetName val="PavPb061"/>
      <sheetName val="TrafPb065"/>
      <sheetName val="PavPb065"/>
      <sheetName val="TodasTraf-2000-NoPrint"/>
      <sheetName val="Br101-NoPrint"/>
      <sheetName val="TrafAnual-NoPrint"/>
      <sheetName val="TrafContExpan-NoPrint"/>
      <sheetName val="PavComplNoPri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Pte - XAMBIOÁ"/>
      <sheetName val="Acesso"/>
      <sheetName val="Cronograma"/>
      <sheetName val="PBA01-PGA"/>
      <sheetName val="PBA 02 - PAC"/>
      <sheetName val="PBA 03 - PTQA"/>
      <sheetName val="PBA 04 - PCS"/>
      <sheetName val="PBA 05 - PEA"/>
      <sheetName val="PBA 06 - PGR"/>
      <sheetName val="PBA 07 - PAE"/>
      <sheetName val="PBA 08 - PMQA"/>
      <sheetName val="PBA 09 - PRAD"/>
      <sheetName val="PBA 10 - PCRM"/>
      <sheetName val="PBA 12 - PMF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Resumo Coleta"/>
      <sheetName val="1-Coleta Domiciliar"/>
      <sheetName val="Resumo Coleta RSS"/>
      <sheetName val="3- Coleta RSS "/>
      <sheetName val="1-Coleta Dom.Com"/>
      <sheetName val="Resumo Equipe"/>
      <sheetName val="6- Equipe Padrão"/>
      <sheetName val="Despesas Indiretas (2)"/>
      <sheetName val="Despesas Indiretas"/>
      <sheetName val="Mão-de -obra RESUMO"/>
      <sheetName val="3-Veíc. e Equip."/>
      <sheetName val="5-Parâmetros"/>
      <sheetName val="2-Mão-de -obra"/>
      <sheetName val="4-Uniformes"/>
      <sheetName val="1-Base"/>
      <sheetName val="Encargos"/>
      <sheetName val="1_Coleta Dom_Com"/>
    </sheetNames>
    <sheetDataSet>
      <sheetData sheetId="0"/>
      <sheetData sheetId="1"/>
      <sheetData sheetId="2"/>
      <sheetData sheetId="3"/>
      <sheetData sheetId="4"/>
      <sheetData sheetId="5">
        <row r="8">
          <cell r="C8" t="str">
            <v xml:space="preserve">Coleta de lixo Domiciliar e Comercial </v>
          </cell>
        </row>
        <row r="11">
          <cell r="G11" t="str">
            <v xml:space="preserve"> </v>
          </cell>
        </row>
        <row r="12">
          <cell r="D12" t="str">
            <v xml:space="preserve"> </v>
          </cell>
          <cell r="E12" t="str">
            <v>CUSTO DOS SERVIÇOS</v>
          </cell>
        </row>
        <row r="13">
          <cell r="I13" t="str">
            <v>data base:</v>
          </cell>
          <cell r="K13" t="str">
            <v>Dezembro de 2004</v>
          </cell>
        </row>
        <row r="15">
          <cell r="A15" t="str">
            <v>1.</v>
          </cell>
          <cell r="B15" t="str">
            <v>ESTIMATIVA DA QUANTIDADE DE RESÍDUOS A SEREM COLETADOS.</v>
          </cell>
        </row>
        <row r="17">
          <cell r="B17" t="str">
            <v>1.1.</v>
          </cell>
          <cell r="C17" t="str">
            <v>DADOS ESTATíSTICOS DA COLETA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I20" t="str">
            <v>QUANTIDADE</v>
          </cell>
        </row>
        <row r="21">
          <cell r="I21" t="str">
            <v>Tonelada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E23" t="str">
            <v>Resíduos Sólidos:</v>
          </cell>
          <cell r="I23">
            <v>0</v>
          </cell>
        </row>
        <row r="25">
          <cell r="R25" t="str">
            <v>frota noturna</v>
          </cell>
          <cell r="V25">
            <v>0</v>
          </cell>
          <cell r="W25" t="e">
            <v>#REF!</v>
          </cell>
          <cell r="AT25">
            <v>0</v>
          </cell>
          <cell r="AV25" t="str">
            <v>%</v>
          </cell>
          <cell r="AW25">
            <v>0.1</v>
          </cell>
          <cell r="AY25">
            <v>0.9</v>
          </cell>
        </row>
        <row r="26">
          <cell r="B26" t="str">
            <v>1.2.</v>
          </cell>
          <cell r="C26" t="str">
            <v>QUANTIDADE MÉDIA/MÊS - % DIURNO/NOTURNO ADOTADO</v>
          </cell>
          <cell r="R26" t="str">
            <v>frota domingos</v>
          </cell>
          <cell r="V26" t="e">
            <v>#REF!</v>
          </cell>
          <cell r="W26" t="e">
            <v>#REF!</v>
          </cell>
          <cell r="AV26" t="str">
            <v>km</v>
          </cell>
          <cell r="AW26">
            <v>17</v>
          </cell>
          <cell r="AY26">
            <v>0</v>
          </cell>
        </row>
        <row r="27">
          <cell r="R27" t="str">
            <v>frota de reserva</v>
          </cell>
          <cell r="V27">
            <v>0</v>
          </cell>
          <cell r="W27" t="e">
            <v>#REF!</v>
          </cell>
          <cell r="AT27">
            <v>0</v>
          </cell>
          <cell r="AV27" t="str">
            <v>%</v>
          </cell>
          <cell r="AW27">
            <v>1</v>
          </cell>
          <cell r="AY27">
            <v>0</v>
          </cell>
        </row>
        <row r="28">
          <cell r="E28" t="str">
            <v>Coleta Diurna ( Q 1 )</v>
          </cell>
          <cell r="G28">
            <v>0.65</v>
          </cell>
          <cell r="I28">
            <v>0</v>
          </cell>
          <cell r="K28" t="str">
            <v>t/mes</v>
          </cell>
          <cell r="R28" t="str">
            <v>frota total</v>
          </cell>
          <cell r="V28">
            <v>0</v>
          </cell>
          <cell r="W28" t="e">
            <v>#REF!</v>
          </cell>
          <cell r="AV28" t="str">
            <v>km</v>
          </cell>
          <cell r="AW28">
            <v>7.6</v>
          </cell>
          <cell r="AY28">
            <v>3</v>
          </cell>
        </row>
        <row r="29">
          <cell r="E29" t="str">
            <v>Coleta Noturna ( Q 2 )</v>
          </cell>
          <cell r="G29">
            <v>0.35</v>
          </cell>
          <cell r="I29">
            <v>0</v>
          </cell>
          <cell r="K29" t="str">
            <v>t/mes</v>
          </cell>
          <cell r="P29" t="str">
            <v>motoristas (diu, not, tot)</v>
          </cell>
          <cell r="T29" t="e">
            <v>#REF!</v>
          </cell>
          <cell r="V29" t="e">
            <v>#REF!</v>
          </cell>
          <cell r="X29" t="e">
            <v>#REF!</v>
          </cell>
          <cell r="Y29" t="str">
            <v>Homens</v>
          </cell>
        </row>
        <row r="30">
          <cell r="I30" t="str">
            <v xml:space="preserve"> </v>
          </cell>
          <cell r="P30" t="str">
            <v>coletores (diu, not, tot)</v>
          </cell>
          <cell r="T30" t="e">
            <v>#REF!</v>
          </cell>
          <cell r="V30" t="e">
            <v>#REF!</v>
          </cell>
          <cell r="X30" t="e">
            <v>#REF!</v>
          </cell>
          <cell r="Y30" t="str">
            <v>Homens</v>
          </cell>
        </row>
        <row r="31">
          <cell r="C31" t="str">
            <v>Q   =</v>
          </cell>
          <cell r="D31" t="str">
            <v xml:space="preserve"> </v>
          </cell>
          <cell r="E31">
            <v>0</v>
          </cell>
          <cell r="G31" t="str">
            <v>t/mes</v>
          </cell>
        </row>
        <row r="33">
          <cell r="A33" t="str">
            <v>2.</v>
          </cell>
          <cell r="B33" t="str">
            <v>PREVISÃO DO NÚMERO DE VEÍCULOS PARA AS COLETAS DIURNA E NOTURNA</v>
          </cell>
          <cell r="P33" t="str">
            <v>preco de coleta</v>
          </cell>
          <cell r="T33" t="e">
            <v>#REF!</v>
          </cell>
          <cell r="U33" t="str">
            <v>R$/t</v>
          </cell>
          <cell r="W33" t="str">
            <v>=</v>
          </cell>
          <cell r="X33" t="e">
            <v>#REF!</v>
          </cell>
          <cell r="Y33" t="str">
            <v>US$/t</v>
          </cell>
        </row>
        <row r="34">
          <cell r="P34" t="str">
            <v>preco de transporte</v>
          </cell>
          <cell r="T34">
            <v>0.81</v>
          </cell>
          <cell r="U34" t="str">
            <v>R$/t x km</v>
          </cell>
          <cell r="W34" t="str">
            <v>=</v>
          </cell>
          <cell r="X34">
            <v>0.27</v>
          </cell>
          <cell r="Y34" t="str">
            <v>US$/t x km</v>
          </cell>
        </row>
        <row r="35">
          <cell r="B35" t="str">
            <v>2.1.</v>
          </cell>
          <cell r="C35" t="str">
            <v>VEÍCULO COLETOR DE LIXO</v>
          </cell>
        </row>
        <row r="37">
          <cell r="C37" t="str">
            <v>Será adotado  Caminhão SEMI-PESADO  equipado com Caçamba compactadora para 15 m3</v>
          </cell>
        </row>
        <row r="39">
          <cell r="O39" t="str">
            <v>|::</v>
          </cell>
        </row>
        <row r="40">
          <cell r="C40" t="str">
            <v>Esse veículo realizará em média, em função dos dados das AR's:</v>
          </cell>
          <cell r="O40">
            <v>0</v>
          </cell>
        </row>
        <row r="41">
          <cell r="O41" t="str">
            <v>MÃO-DE-OBRA DIRETA</v>
          </cell>
          <cell r="V41" t="e">
            <v>#REF!</v>
          </cell>
          <cell r="Z41" t="e">
            <v>#REF!</v>
          </cell>
        </row>
        <row r="42">
          <cell r="E42" t="str">
            <v>Viagem/veículo/turno</v>
          </cell>
          <cell r="G42">
            <v>2.1</v>
          </cell>
          <cell r="O42" t="str">
            <v xml:space="preserve">VEÍCULOS COLETORES/COMPACTADORES </v>
          </cell>
        </row>
        <row r="43">
          <cell r="E43" t="str">
            <v>t/viagem</v>
          </cell>
          <cell r="G43">
            <v>6.8</v>
          </cell>
          <cell r="O43" t="str">
            <v>consumo combustível</v>
          </cell>
          <cell r="T43">
            <v>0</v>
          </cell>
          <cell r="X43" t="e">
            <v>#REF!</v>
          </cell>
        </row>
        <row r="44">
          <cell r="O44" t="str">
            <v>manutenção</v>
          </cell>
          <cell r="T44">
            <v>0</v>
          </cell>
          <cell r="X44" t="e">
            <v>#REF!</v>
          </cell>
        </row>
        <row r="45">
          <cell r="B45" t="str">
            <v>2.2.</v>
          </cell>
          <cell r="C45" t="str">
            <v>NÚMERO DE DIAS ÚTEIS POR ANO</v>
          </cell>
          <cell r="O45" t="str">
            <v>pneus e câmaras</v>
          </cell>
          <cell r="T45">
            <v>0</v>
          </cell>
          <cell r="X45" t="e">
            <v>#REF!</v>
          </cell>
        </row>
        <row r="46">
          <cell r="O46" t="str">
            <v>lubrificação e lavagem</v>
          </cell>
          <cell r="T46">
            <v>0</v>
          </cell>
          <cell r="X46" t="e">
            <v>#REF!</v>
          </cell>
        </row>
        <row r="47">
          <cell r="C47" t="str">
            <v>Descontados somente domingos</v>
          </cell>
          <cell r="G47" t="str">
            <v>Descontados domingos e feriados</v>
          </cell>
          <cell r="O47" t="str">
            <v>licenciamento e seguros</v>
          </cell>
          <cell r="T47">
            <v>0</v>
          </cell>
          <cell r="X47" t="e">
            <v>#REF!</v>
          </cell>
        </row>
        <row r="48">
          <cell r="O48" t="str">
            <v>depreciação</v>
          </cell>
          <cell r="T48">
            <v>0</v>
          </cell>
          <cell r="X48" t="e">
            <v>#REF!</v>
          </cell>
        </row>
        <row r="49">
          <cell r="C49">
            <v>365</v>
          </cell>
          <cell r="E49" t="str">
            <v>dias/ano</v>
          </cell>
          <cell r="G49">
            <v>365</v>
          </cell>
          <cell r="I49" t="str">
            <v>dias/ano</v>
          </cell>
          <cell r="O49" t="str">
            <v>custo de capital</v>
          </cell>
          <cell r="T49">
            <v>0</v>
          </cell>
          <cell r="X49" t="e">
            <v>#REF!</v>
          </cell>
        </row>
        <row r="50">
          <cell r="C50">
            <v>52</v>
          </cell>
          <cell r="E50" t="str">
            <v>domingos/ano</v>
          </cell>
          <cell r="G50">
            <v>52</v>
          </cell>
          <cell r="I50" t="str">
            <v>domingos/ano</v>
          </cell>
          <cell r="O50" t="str">
            <v>total</v>
          </cell>
          <cell r="V50">
            <v>0</v>
          </cell>
          <cell r="Z50" t="e">
            <v>#REF!</v>
          </cell>
        </row>
        <row r="51">
          <cell r="C51">
            <v>313</v>
          </cell>
          <cell r="E51" t="str">
            <v>dias úteis/ano</v>
          </cell>
          <cell r="G51">
            <v>10</v>
          </cell>
          <cell r="I51" t="str">
            <v>feriados/ano</v>
          </cell>
          <cell r="O51" t="str">
            <v>UNIFORMES</v>
          </cell>
          <cell r="V51" t="e">
            <v>#REF!</v>
          </cell>
          <cell r="Z51" t="e">
            <v>#REF!</v>
          </cell>
        </row>
        <row r="52">
          <cell r="C52">
            <v>26.08</v>
          </cell>
          <cell r="E52" t="str">
            <v>dias úteis/mes</v>
          </cell>
          <cell r="G52">
            <v>303</v>
          </cell>
          <cell r="I52" t="str">
            <v>dias uteis/ano</v>
          </cell>
          <cell r="O52" t="str">
            <v>INSTALACOES (GARAGEM)</v>
          </cell>
        </row>
        <row r="53">
          <cell r="G53">
            <v>25.25</v>
          </cell>
          <cell r="I53" t="str">
            <v>dias úteis/mes</v>
          </cell>
          <cell r="O53" t="e">
            <v>#REF!</v>
          </cell>
          <cell r="T53" t="e">
            <v>#REF!</v>
          </cell>
          <cell r="X53" t="e">
            <v>#REF!</v>
          </cell>
        </row>
        <row r="54">
          <cell r="O54" t="e">
            <v>#REF!</v>
          </cell>
          <cell r="T54" t="e">
            <v>#REF!</v>
          </cell>
          <cell r="X54" t="e">
            <v>#REF!</v>
          </cell>
        </row>
        <row r="55">
          <cell r="B55" t="str">
            <v>2.3.</v>
          </cell>
          <cell r="C55" t="str">
            <v>COLETA DIURNA</v>
          </cell>
          <cell r="O55" t="str">
            <v>total</v>
          </cell>
          <cell r="V55" t="e">
            <v>#REF!</v>
          </cell>
          <cell r="Z55" t="e">
            <v>#REF!</v>
          </cell>
        </row>
        <row r="56">
          <cell r="O56" t="str">
            <v>MÃO-DE-OBRA DE SUPERVISÃO</v>
          </cell>
          <cell r="V56">
            <v>2190.2400000000002</v>
          </cell>
          <cell r="Z56" t="e">
            <v>#REF!</v>
          </cell>
        </row>
        <row r="57">
          <cell r="C57" t="str">
            <v>Número de veículos</v>
          </cell>
          <cell r="O57" t="str">
            <v>VEÍCULO PARA SUPERVISÃO DOS SERVIÇOS</v>
          </cell>
        </row>
        <row r="58">
          <cell r="O58" t="str">
            <v>combustíveis</v>
          </cell>
          <cell r="T58">
            <v>603.96</v>
          </cell>
          <cell r="X58" t="e">
            <v>#REF!</v>
          </cell>
        </row>
        <row r="59">
          <cell r="E59" t="str">
            <v>t/mes (Q1)  /  viagens/veículo x t/viagens x dias úteis/mês</v>
          </cell>
          <cell r="O59" t="str">
            <v>manutenção</v>
          </cell>
          <cell r="T59">
            <v>259.94</v>
          </cell>
          <cell r="X59" t="e">
            <v>#REF!</v>
          </cell>
        </row>
        <row r="60">
          <cell r="A60" t="str">
            <v xml:space="preserve"> </v>
          </cell>
          <cell r="O60" t="str">
            <v>pneus e câmaras</v>
          </cell>
          <cell r="T60">
            <v>22.02</v>
          </cell>
          <cell r="X60" t="e">
            <v>#REF!</v>
          </cell>
        </row>
        <row r="61">
          <cell r="E61" t="str">
            <v>t/mês</v>
          </cell>
          <cell r="G61">
            <v>0</v>
          </cell>
          <cell r="O61" t="str">
            <v>lubrificação e lavagem</v>
          </cell>
          <cell r="T61">
            <v>81.48</v>
          </cell>
          <cell r="X61" t="e">
            <v>#REF!</v>
          </cell>
        </row>
        <row r="62">
          <cell r="E62" t="str">
            <v>viagens/veículo/turno</v>
          </cell>
          <cell r="G62">
            <v>2.1</v>
          </cell>
          <cell r="O62" t="str">
            <v>licenciamento e seguros</v>
          </cell>
          <cell r="T62">
            <v>251.22</v>
          </cell>
          <cell r="X62" t="e">
            <v>#REF!</v>
          </cell>
        </row>
        <row r="63">
          <cell r="E63" t="str">
            <v>t/viagem</v>
          </cell>
          <cell r="G63">
            <v>6.8</v>
          </cell>
          <cell r="I63" t="str">
            <v xml:space="preserve"> </v>
          </cell>
          <cell r="O63" t="str">
            <v>depreciacao</v>
          </cell>
          <cell r="T63">
            <v>281.60000000000002</v>
          </cell>
          <cell r="X63" t="e">
            <v>#REF!</v>
          </cell>
        </row>
        <row r="64">
          <cell r="E64" t="str">
            <v>dias úteis/mês</v>
          </cell>
          <cell r="G64">
            <v>25.25</v>
          </cell>
          <cell r="I64">
            <v>0</v>
          </cell>
          <cell r="K64" t="str">
            <v xml:space="preserve">veículos x dia </v>
          </cell>
          <cell r="O64" t="str">
            <v>custo de capital</v>
          </cell>
          <cell r="T64">
            <v>192.36</v>
          </cell>
          <cell r="X64" t="e">
            <v>#REF!</v>
          </cell>
        </row>
        <row r="65">
          <cell r="O65" t="str">
            <v>total</v>
          </cell>
          <cell r="V65">
            <v>1692.5800000000004</v>
          </cell>
          <cell r="Z65" t="e">
            <v>#REF!</v>
          </cell>
        </row>
        <row r="66">
          <cell r="B66" t="str">
            <v>2.4.</v>
          </cell>
          <cell r="C66" t="str">
            <v>COLETA NOTURNA</v>
          </cell>
          <cell r="O66" t="e">
            <v>#REF!</v>
          </cell>
        </row>
        <row r="67">
          <cell r="O67" t="e">
            <v>#REF!</v>
          </cell>
          <cell r="T67" t="e">
            <v>#REF!</v>
          </cell>
          <cell r="X67" t="e">
            <v>#REF!</v>
          </cell>
        </row>
        <row r="68">
          <cell r="C68" t="str">
            <v>Número de veículos</v>
          </cell>
          <cell r="O68" t="e">
            <v>#REF!</v>
          </cell>
          <cell r="T68" t="e">
            <v>#REF!</v>
          </cell>
          <cell r="X68" t="e">
            <v>#REF!</v>
          </cell>
        </row>
        <row r="69">
          <cell r="O69" t="e">
            <v>#REF!</v>
          </cell>
          <cell r="T69" t="e">
            <v>#REF!</v>
          </cell>
          <cell r="X69" t="e">
            <v>#REF!</v>
          </cell>
        </row>
        <row r="70">
          <cell r="E70" t="str">
            <v>t/mes (Q2)  /  viagens/veículo x t/viagens x dias úteis/mês</v>
          </cell>
          <cell r="O70" t="e">
            <v>#REF!</v>
          </cell>
          <cell r="T70" t="e">
            <v>#REF!</v>
          </cell>
          <cell r="X70" t="e">
            <v>#REF!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H71" t="str">
            <v xml:space="preserve"> </v>
          </cell>
          <cell r="I71" t="str">
            <v xml:space="preserve"> </v>
          </cell>
          <cell r="J71" t="str">
            <v xml:space="preserve"> </v>
          </cell>
          <cell r="O71" t="e">
            <v>#REF!</v>
          </cell>
          <cell r="T71" t="e">
            <v>#REF!</v>
          </cell>
          <cell r="X71" t="e">
            <v>#REF!</v>
          </cell>
          <cell r="AM71" t="str">
            <v xml:space="preserve"> </v>
          </cell>
        </row>
        <row r="72">
          <cell r="E72" t="str">
            <v>t/mês</v>
          </cell>
          <cell r="G72">
            <v>0</v>
          </cell>
          <cell r="O72" t="e">
            <v>#REF!</v>
          </cell>
          <cell r="T72" t="e">
            <v>#REF!</v>
          </cell>
          <cell r="X72" t="e">
            <v>#REF!</v>
          </cell>
        </row>
        <row r="73">
          <cell r="E73" t="str">
            <v>viagem/veículo/turno</v>
          </cell>
          <cell r="G73">
            <v>2.1</v>
          </cell>
          <cell r="O73" t="e">
            <v>#REF!</v>
          </cell>
          <cell r="T73" t="e">
            <v>#REF!</v>
          </cell>
          <cell r="X73" t="e">
            <v>#REF!</v>
          </cell>
          <cell r="AM73" t="str">
            <v xml:space="preserve"> </v>
          </cell>
        </row>
        <row r="74">
          <cell r="E74" t="str">
            <v>t/viagem</v>
          </cell>
          <cell r="G74">
            <v>6.8</v>
          </cell>
          <cell r="I74" t="str">
            <v xml:space="preserve"> </v>
          </cell>
          <cell r="O74" t="e">
            <v>#REF!</v>
          </cell>
          <cell r="T74" t="e">
            <v>#REF!</v>
          </cell>
          <cell r="X74" t="e">
            <v>#REF!</v>
          </cell>
        </row>
        <row r="75">
          <cell r="E75" t="str">
            <v>dias úteis/mês</v>
          </cell>
          <cell r="G75">
            <v>25.25</v>
          </cell>
          <cell r="I75">
            <v>0</v>
          </cell>
          <cell r="K75" t="str">
            <v xml:space="preserve">veículos x dia </v>
          </cell>
          <cell r="O75" t="str">
            <v>total</v>
          </cell>
          <cell r="V75" t="e">
            <v>#REF!</v>
          </cell>
          <cell r="Z75" t="e">
            <v>#REF!</v>
          </cell>
        </row>
        <row r="76">
          <cell r="O76" t="e">
            <v>#REF!</v>
          </cell>
          <cell r="V76" t="e">
            <v>#REF!</v>
          </cell>
          <cell r="Z76" t="e">
            <v>#REF!</v>
          </cell>
        </row>
        <row r="78">
          <cell r="A78" t="str">
            <v>3.</v>
          </cell>
          <cell r="B78" t="str">
            <v>DIMENSIONAMENTO DA FROTA E DO PESSOAL</v>
          </cell>
          <cell r="O78" t="str">
            <v>TOTAL</v>
          </cell>
          <cell r="V78" t="e">
            <v>#REF!</v>
          </cell>
          <cell r="Z78" t="e">
            <v>#REF!</v>
          </cell>
        </row>
        <row r="80">
          <cell r="B80" t="str">
            <v>3.1.</v>
          </cell>
          <cell r="C80" t="str">
            <v>FROTA MÉDIA</v>
          </cell>
          <cell r="O80" t="str">
            <v>|::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E83" t="str">
            <v>DISCRIMINACAO</v>
          </cell>
          <cell r="I83" t="str">
            <v>veíc. x dia</v>
          </cell>
          <cell r="AB83" t="str">
            <v>|::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</row>
        <row r="85">
          <cell r="E85" t="str">
            <v>Coleta em período diurno</v>
          </cell>
          <cell r="I85">
            <v>0</v>
          </cell>
        </row>
        <row r="86">
          <cell r="E86" t="str">
            <v xml:space="preserve"> </v>
          </cell>
        </row>
        <row r="87">
          <cell r="E87" t="str">
            <v>Coleta em período noturno</v>
          </cell>
          <cell r="I87">
            <v>0</v>
          </cell>
        </row>
        <row r="89">
          <cell r="E89" t="str">
            <v>Reserva</v>
          </cell>
          <cell r="G89">
            <v>0.2</v>
          </cell>
          <cell r="I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</row>
        <row r="91">
          <cell r="E91" t="str">
            <v xml:space="preserve"> </v>
          </cell>
        </row>
        <row r="92">
          <cell r="E92" t="str">
            <v>Veículos Necessários</v>
          </cell>
          <cell r="I92">
            <v>0</v>
          </cell>
        </row>
        <row r="93">
          <cell r="E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95">
          <cell r="B95" t="str">
            <v>3.2.</v>
          </cell>
          <cell r="C95" t="str">
            <v>MÃO-DE-OBRA DIRETA</v>
          </cell>
        </row>
        <row r="97">
          <cell r="C97" t="str">
            <v>Guarnição/Veículo:</v>
          </cell>
          <cell r="E97" t="str">
            <v xml:space="preserve">Motorista </v>
          </cell>
          <cell r="G97" t="e">
            <v>#REF!</v>
          </cell>
          <cell r="I97" t="str">
            <v>H. x veiculo coletor</v>
          </cell>
        </row>
        <row r="98">
          <cell r="E98" t="str">
            <v>Coletores - diurno</v>
          </cell>
          <cell r="G98" t="e">
            <v>#REF!</v>
          </cell>
          <cell r="I98" t="str">
            <v>H. x veiculo coletor</v>
          </cell>
        </row>
        <row r="99">
          <cell r="E99" t="str">
            <v>Coletores - noturno</v>
          </cell>
          <cell r="G99" t="e">
            <v>#REF!</v>
          </cell>
          <cell r="I99" t="str">
            <v>H. x veiculo coletor</v>
          </cell>
          <cell r="K99" t="str">
            <v xml:space="preserve"> </v>
          </cell>
        </row>
        <row r="100"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C101" t="str">
            <v>DISCRIMINAÇÃO</v>
          </cell>
          <cell r="F101" t="str">
            <v>MOTORISTA</v>
          </cell>
          <cell r="J101" t="str">
            <v>COLETOR</v>
          </cell>
        </row>
        <row r="102">
          <cell r="E102" t="str">
            <v>Diurno</v>
          </cell>
          <cell r="G102" t="str">
            <v>Noturno</v>
          </cell>
          <cell r="I102" t="str">
            <v>Diurno</v>
          </cell>
          <cell r="K102" t="str">
            <v>Noturno</v>
          </cell>
        </row>
        <row r="103">
          <cell r="C103" t="str">
            <v>Dimensionado</v>
          </cell>
          <cell r="E103" t="e">
            <v>#REF!</v>
          </cell>
          <cell r="G103" t="e">
            <v>#REF!</v>
          </cell>
          <cell r="I103" t="e">
            <v>#REF!</v>
          </cell>
          <cell r="K103" t="e">
            <v>#REF!</v>
          </cell>
        </row>
        <row r="104">
          <cell r="C104" t="str">
            <v>Rotação Domingo</v>
          </cell>
          <cell r="E104">
            <v>0</v>
          </cell>
          <cell r="G104">
            <v>0</v>
          </cell>
          <cell r="I104">
            <v>0</v>
          </cell>
          <cell r="K104">
            <v>0</v>
          </cell>
        </row>
        <row r="105">
          <cell r="C105" t="str">
            <v>Subtotal</v>
          </cell>
          <cell r="E105" t="e">
            <v>#REF!</v>
          </cell>
          <cell r="G105" t="e">
            <v>#REF!</v>
          </cell>
          <cell r="I105" t="e">
            <v>#REF!</v>
          </cell>
          <cell r="K105" t="e">
            <v>#REF!</v>
          </cell>
        </row>
        <row r="106">
          <cell r="C106" t="str">
            <v>Absenteismo</v>
          </cell>
          <cell r="E106" t="e">
            <v>#REF!</v>
          </cell>
          <cell r="G106" t="e">
            <v>#REF!</v>
          </cell>
          <cell r="I106" t="e">
            <v>#REF!</v>
          </cell>
          <cell r="K106" t="e">
            <v>#REF!</v>
          </cell>
        </row>
        <row r="107">
          <cell r="C107" t="str">
            <v>Subtotal</v>
          </cell>
          <cell r="E107" t="e">
            <v>#REF!</v>
          </cell>
          <cell r="G107" t="e">
            <v>#REF!</v>
          </cell>
          <cell r="I107" t="e">
            <v>#REF!</v>
          </cell>
          <cell r="K107" t="e">
            <v>#REF!</v>
          </cell>
        </row>
        <row r="108">
          <cell r="C108" t="str">
            <v>Reserva Técnica</v>
          </cell>
          <cell r="E108" t="e">
            <v>#REF!</v>
          </cell>
          <cell r="G108" t="e">
            <v>#REF!</v>
          </cell>
          <cell r="I108" t="e">
            <v>#REF!</v>
          </cell>
          <cell r="K108" t="e">
            <v>#REF!</v>
          </cell>
        </row>
        <row r="109">
          <cell r="C109" t="str">
            <v>Total</v>
          </cell>
          <cell r="E109" t="e">
            <v>#REF!</v>
          </cell>
          <cell r="G109" t="e">
            <v>#REF!</v>
          </cell>
          <cell r="I109" t="e">
            <v>#REF!</v>
          </cell>
          <cell r="K109" t="e">
            <v>#REF!</v>
          </cell>
        </row>
        <row r="110">
          <cell r="C110" t="str">
            <v>Total Ajustado</v>
          </cell>
          <cell r="E110" t="e">
            <v>#REF!</v>
          </cell>
          <cell r="G110" t="e">
            <v>#REF!</v>
          </cell>
          <cell r="I110" t="e">
            <v>#REF!</v>
          </cell>
          <cell r="K110" t="e">
            <v>#REF!</v>
          </cell>
        </row>
        <row r="113">
          <cell r="A113" t="str">
            <v>4.</v>
          </cell>
          <cell r="B113" t="str">
            <v>CUSTO DA MÃO-DE-OBRA</v>
          </cell>
        </row>
        <row r="115">
          <cell r="C115" t="str">
            <v>DISCRIMINAÇÃO</v>
          </cell>
          <cell r="D115" t="str">
            <v xml:space="preserve"> </v>
          </cell>
          <cell r="E115" t="str">
            <v xml:space="preserve"> </v>
          </cell>
          <cell r="H115" t="str">
            <v>MOTORISTA</v>
          </cell>
          <cell r="J115">
            <v>0</v>
          </cell>
          <cell r="L115" t="str">
            <v>COLETOR</v>
          </cell>
        </row>
        <row r="116">
          <cell r="G116" t="str">
            <v>Diurno</v>
          </cell>
          <cell r="I116" t="str">
            <v>Noturno</v>
          </cell>
          <cell r="K116" t="str">
            <v>Diurno</v>
          </cell>
          <cell r="M116" t="str">
            <v>Noturno</v>
          </cell>
        </row>
        <row r="117">
          <cell r="C117" t="str">
            <v>Salário</v>
          </cell>
          <cell r="D117" t="str">
            <v xml:space="preserve"> </v>
          </cell>
          <cell r="E117" t="str">
            <v>R$/hora</v>
          </cell>
          <cell r="G117">
            <v>2.61</v>
          </cell>
          <cell r="I117">
            <v>2.61</v>
          </cell>
          <cell r="K117">
            <v>1.97</v>
          </cell>
          <cell r="M117">
            <v>1.97</v>
          </cell>
        </row>
        <row r="118">
          <cell r="C118" t="str">
            <v>Horas Mensais</v>
          </cell>
          <cell r="D118" t="str">
            <v xml:space="preserve"> </v>
          </cell>
          <cell r="E118" t="str">
            <v xml:space="preserve"> </v>
          </cell>
          <cell r="G118">
            <v>220</v>
          </cell>
          <cell r="I118">
            <v>220</v>
          </cell>
          <cell r="K118">
            <v>220</v>
          </cell>
          <cell r="M118">
            <v>220</v>
          </cell>
        </row>
        <row r="119">
          <cell r="D119" t="str">
            <v xml:space="preserve"> </v>
          </cell>
          <cell r="E119" t="str">
            <v>Salário Base</v>
          </cell>
          <cell r="G119">
            <v>575.19000000000005</v>
          </cell>
          <cell r="I119">
            <v>575.19000000000005</v>
          </cell>
          <cell r="K119">
            <v>433.06</v>
          </cell>
          <cell r="M119">
            <v>433.06</v>
          </cell>
        </row>
        <row r="120">
          <cell r="C120" t="str">
            <v>Insalubridade</v>
          </cell>
          <cell r="D120" t="str">
            <v xml:space="preserve"> </v>
          </cell>
          <cell r="E120" t="str">
            <v xml:space="preserve"> </v>
          </cell>
          <cell r="G120" t="e">
            <v>#REF!</v>
          </cell>
          <cell r="I120" t="e">
            <v>#REF!</v>
          </cell>
          <cell r="K120" t="e">
            <v>#REF!</v>
          </cell>
          <cell r="M120" t="e">
            <v>#REF!</v>
          </cell>
        </row>
        <row r="121">
          <cell r="D121" t="str">
            <v xml:space="preserve"> </v>
          </cell>
          <cell r="E121" t="str">
            <v>Subtotal</v>
          </cell>
          <cell r="G121" t="e">
            <v>#REF!</v>
          </cell>
          <cell r="I121" t="e">
            <v>#REF!</v>
          </cell>
          <cell r="K121" t="e">
            <v>#REF!</v>
          </cell>
          <cell r="M121" t="e">
            <v>#REF!</v>
          </cell>
        </row>
        <row r="122">
          <cell r="C122" t="str">
            <v xml:space="preserve">Horas Extras </v>
          </cell>
          <cell r="D122" t="str">
            <v xml:space="preserve"> </v>
          </cell>
          <cell r="E122" t="str">
            <v xml:space="preserve"> </v>
          </cell>
          <cell r="G122" t="e">
            <v>#REF!</v>
          </cell>
          <cell r="I122">
            <v>0</v>
          </cell>
          <cell r="K122" t="e">
            <v>#REF!</v>
          </cell>
          <cell r="M122">
            <v>0</v>
          </cell>
        </row>
        <row r="123">
          <cell r="C123" t="str">
            <v>Adicional Noturno</v>
          </cell>
          <cell r="G123">
            <v>0</v>
          </cell>
          <cell r="I123">
            <v>58.96</v>
          </cell>
          <cell r="K123">
            <v>0</v>
          </cell>
          <cell r="M123">
            <v>44.5</v>
          </cell>
        </row>
        <row r="124">
          <cell r="C124" t="str">
            <v>Feriado Diurno</v>
          </cell>
          <cell r="D124" t="str">
            <v xml:space="preserve"> </v>
          </cell>
          <cell r="E124" t="str">
            <v xml:space="preserve"> </v>
          </cell>
          <cell r="G124">
            <v>31.89</v>
          </cell>
          <cell r="I124">
            <v>0</v>
          </cell>
          <cell r="K124">
            <v>24.07</v>
          </cell>
          <cell r="M124">
            <v>0</v>
          </cell>
        </row>
        <row r="125">
          <cell r="C125" t="str">
            <v>Feriado Noturno</v>
          </cell>
          <cell r="D125" t="str">
            <v xml:space="preserve"> </v>
          </cell>
          <cell r="E125" t="str">
            <v xml:space="preserve"> </v>
          </cell>
          <cell r="G125">
            <v>0</v>
          </cell>
          <cell r="I125">
            <v>35.65</v>
          </cell>
          <cell r="K125">
            <v>0</v>
          </cell>
          <cell r="M125">
            <v>26.91</v>
          </cell>
        </row>
        <row r="126">
          <cell r="D126" t="str">
            <v xml:space="preserve"> </v>
          </cell>
          <cell r="E126" t="str">
            <v>Salário Mensal</v>
          </cell>
          <cell r="G126" t="e">
            <v>#REF!</v>
          </cell>
          <cell r="I126" t="e">
            <v>#REF!</v>
          </cell>
          <cell r="K126" t="e">
            <v>#REF!</v>
          </cell>
          <cell r="M126" t="e">
            <v>#REF!</v>
          </cell>
        </row>
        <row r="127">
          <cell r="C127" t="str">
            <v>Salário Mensal com Encargos</v>
          </cell>
          <cell r="G127" t="e">
            <v>#REF!</v>
          </cell>
          <cell r="I127" t="e">
            <v>#REF!</v>
          </cell>
          <cell r="K127" t="e">
            <v>#REF!</v>
          </cell>
          <cell r="M127" t="e">
            <v>#REF!</v>
          </cell>
        </row>
        <row r="128">
          <cell r="C128" t="str">
            <v>Vale Refeição</v>
          </cell>
          <cell r="G128">
            <v>88.4</v>
          </cell>
          <cell r="I128">
            <v>88.4</v>
          </cell>
          <cell r="K128">
            <v>88.4</v>
          </cell>
          <cell r="M128">
            <v>88.4</v>
          </cell>
        </row>
        <row r="129">
          <cell r="C129" t="str">
            <v>Vale Cesta</v>
          </cell>
          <cell r="G129">
            <v>38</v>
          </cell>
          <cell r="I129">
            <v>38</v>
          </cell>
          <cell r="K129">
            <v>38</v>
          </cell>
          <cell r="M129">
            <v>38</v>
          </cell>
        </row>
        <row r="130">
          <cell r="C130" t="str">
            <v>Seguro Acidentes</v>
          </cell>
          <cell r="G130">
            <v>2.5</v>
          </cell>
          <cell r="I130">
            <v>2.5</v>
          </cell>
          <cell r="K130">
            <v>2.5</v>
          </cell>
          <cell r="M130">
            <v>2.5</v>
          </cell>
        </row>
        <row r="131">
          <cell r="C131" t="str">
            <v>Vale Transporte</v>
          </cell>
          <cell r="D131" t="str">
            <v xml:space="preserve"> </v>
          </cell>
          <cell r="E131" t="str">
            <v xml:space="preserve"> </v>
          </cell>
          <cell r="G131">
            <v>59.088600000000007</v>
          </cell>
          <cell r="I131">
            <v>59.088600000000007</v>
          </cell>
          <cell r="K131">
            <v>67.616400000000013</v>
          </cell>
          <cell r="M131">
            <v>67.616400000000013</v>
          </cell>
        </row>
        <row r="132">
          <cell r="C132" t="str">
            <v>Custo Mensal Unitário</v>
          </cell>
          <cell r="D132" t="str">
            <v xml:space="preserve"> </v>
          </cell>
          <cell r="E132" t="str">
            <v>R$/mês</v>
          </cell>
          <cell r="G132" t="e">
            <v>#REF!</v>
          </cell>
          <cell r="I132" t="e">
            <v>#REF!</v>
          </cell>
          <cell r="K132" t="e">
            <v>#REF!</v>
          </cell>
          <cell r="M132" t="e">
            <v>#REF!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</row>
        <row r="134">
          <cell r="E134" t="str">
            <v>Feriados e domingos</v>
          </cell>
          <cell r="G134">
            <v>1</v>
          </cell>
          <cell r="K134" t="str">
            <v>VALE TRANSPORTE:</v>
          </cell>
        </row>
        <row r="135">
          <cell r="E135" t="str">
            <v>Horas Extras</v>
          </cell>
          <cell r="G135">
            <v>0.5</v>
          </cell>
          <cell r="K135" t="str">
            <v>R$/passagem</v>
          </cell>
          <cell r="M135">
            <v>1.8</v>
          </cell>
        </row>
        <row r="136">
          <cell r="E136" t="str">
            <v>Adic.Not.(22h as 5h)</v>
          </cell>
          <cell r="G136">
            <v>0.2</v>
          </cell>
          <cell r="K136" t="str">
            <v>passagem/dia (media)</v>
          </cell>
          <cell r="M136">
            <v>2</v>
          </cell>
        </row>
        <row r="137">
          <cell r="E137" t="str">
            <v>Encargos Sociais</v>
          </cell>
          <cell r="G137">
            <v>1.0346000000000002</v>
          </cell>
          <cell r="K137" t="str">
            <v>A deduzir</v>
          </cell>
          <cell r="M137">
            <v>0.06</v>
          </cell>
        </row>
        <row r="138">
          <cell r="AE138" t="str">
            <v>PREFEITURA DO MUNICIPIO DE SAO PAULO</v>
          </cell>
        </row>
        <row r="139">
          <cell r="B139" t="str">
            <v>4.1.</v>
          </cell>
          <cell r="C139" t="str">
            <v>CUSTO MENSAL</v>
          </cell>
          <cell r="AE139" t="str">
            <v xml:space="preserve">   SECRETARIA DE SERVICOS E OBRAS</v>
          </cell>
        </row>
        <row r="140">
          <cell r="AE140" t="str">
            <v xml:space="preserve">   DEPARTAMENTO DE LIMPEZA URBANA</v>
          </cell>
        </row>
        <row r="141">
          <cell r="C141" t="str">
            <v>MOTORISTAS</v>
          </cell>
          <cell r="AA141">
            <v>0</v>
          </cell>
        </row>
        <row r="142">
          <cell r="AA142" t="str">
            <v>|</v>
          </cell>
          <cell r="AB142">
            <v>0</v>
          </cell>
        </row>
        <row r="143">
          <cell r="C143" t="str">
            <v>- Coleta Diurna</v>
          </cell>
          <cell r="AA143" t="str">
            <v>|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K143" t="str">
            <v>Base:</v>
          </cell>
          <cell r="AM143">
            <v>0</v>
          </cell>
        </row>
        <row r="144">
          <cell r="C144" t="str">
            <v>H.x mes</v>
          </cell>
          <cell r="E144" t="e">
            <v>#REF!</v>
          </cell>
          <cell r="AA144" t="str">
            <v>|</v>
          </cell>
          <cell r="AB144" t="str">
            <v>ORDEM</v>
          </cell>
          <cell r="AC144" t="str">
            <v>|</v>
          </cell>
          <cell r="AD144" t="str">
            <v>SERVICOS</v>
          </cell>
          <cell r="AF144" t="str">
            <v>|</v>
          </cell>
          <cell r="AG144" t="str">
            <v>UNIDADE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</row>
        <row r="145">
          <cell r="C145" t="str">
            <v>R$/mes</v>
          </cell>
          <cell r="E145" t="e">
            <v>#REF!</v>
          </cell>
          <cell r="G145" t="e">
            <v>#REF!</v>
          </cell>
          <cell r="AA145" t="str">
            <v>|</v>
          </cell>
          <cell r="AB145">
            <v>0</v>
          </cell>
          <cell r="AC145" t="str">
            <v>|</v>
          </cell>
          <cell r="AD145">
            <v>0</v>
          </cell>
          <cell r="AE145">
            <v>0</v>
          </cell>
          <cell r="AF145" t="str">
            <v>|</v>
          </cell>
          <cell r="AG145">
            <v>0</v>
          </cell>
          <cell r="AH145" t="str">
            <v>|</v>
          </cell>
          <cell r="AI145" t="str">
            <v>QTDE./MES</v>
          </cell>
          <cell r="AJ145" t="str">
            <v>|</v>
          </cell>
          <cell r="AK145" t="str">
            <v>PRECO UNIT.R$</v>
          </cell>
          <cell r="AL145" t="str">
            <v>|</v>
          </cell>
          <cell r="AM145" t="str">
            <v xml:space="preserve">   TOTAL - R$</v>
          </cell>
          <cell r="AN145" t="str">
            <v>|</v>
          </cell>
        </row>
        <row r="146">
          <cell r="E146">
            <v>0</v>
          </cell>
          <cell r="AA146" t="str">
            <v>|</v>
          </cell>
          <cell r="AB146" t="str">
            <v>01</v>
          </cell>
          <cell r="AC146" t="str">
            <v>|</v>
          </cell>
          <cell r="AD146" t="str">
            <v>-Coleta de residuos  domiciliares,</v>
          </cell>
          <cell r="AF146" t="str">
            <v>|</v>
          </cell>
          <cell r="AH146" t="str">
            <v>|</v>
          </cell>
          <cell r="AI146">
            <v>0</v>
          </cell>
          <cell r="AJ146" t="str">
            <v>|</v>
          </cell>
          <cell r="AK146">
            <v>0</v>
          </cell>
          <cell r="AL146" t="str">
            <v>|</v>
          </cell>
          <cell r="AM146">
            <v>0</v>
          </cell>
          <cell r="AN146" t="str">
            <v>|</v>
          </cell>
        </row>
        <row r="147">
          <cell r="C147" t="str">
            <v>- Coleta Noturna</v>
          </cell>
          <cell r="AA147" t="str">
            <v>|</v>
          </cell>
          <cell r="AC147" t="str">
            <v>|</v>
          </cell>
          <cell r="AD147" t="str">
            <v xml:space="preserve"> de feiras livres e de varricao.</v>
          </cell>
          <cell r="AF147" t="str">
            <v>|</v>
          </cell>
          <cell r="AG147" t="str">
            <v>t</v>
          </cell>
          <cell r="AH147" t="str">
            <v>|</v>
          </cell>
          <cell r="AJ147" t="str">
            <v>|</v>
          </cell>
          <cell r="AL147" t="str">
            <v>|</v>
          </cell>
          <cell r="AN147" t="str">
            <v>|</v>
          </cell>
        </row>
        <row r="148">
          <cell r="C148" t="str">
            <v>H.x mes</v>
          </cell>
          <cell r="E148" t="e">
            <v>#REF!</v>
          </cell>
          <cell r="AA148" t="str">
            <v>|</v>
          </cell>
          <cell r="AB148" t="str">
            <v>02</v>
          </cell>
          <cell r="AC148" t="str">
            <v>|</v>
          </cell>
          <cell r="AD148" t="str">
            <v xml:space="preserve">-Transporte dos  residuos  solidos </v>
          </cell>
          <cell r="AF148" t="str">
            <v>|</v>
          </cell>
          <cell r="AH148" t="str">
            <v>|</v>
          </cell>
          <cell r="AI148">
            <v>0</v>
          </cell>
          <cell r="AJ148" t="str">
            <v>|</v>
          </cell>
          <cell r="AK148" t="e">
            <v>#REF!</v>
          </cell>
          <cell r="AL148" t="str">
            <v>|</v>
          </cell>
          <cell r="AM148" t="e">
            <v>#REF!</v>
          </cell>
          <cell r="AN148" t="str">
            <v>|</v>
          </cell>
        </row>
        <row r="149">
          <cell r="C149" t="str">
            <v>R$/mes</v>
          </cell>
          <cell r="E149" t="e">
            <v>#REF!</v>
          </cell>
          <cell r="G149" t="e">
            <v>#REF!</v>
          </cell>
          <cell r="AA149" t="str">
            <v>|</v>
          </cell>
          <cell r="AC149" t="str">
            <v>|</v>
          </cell>
          <cell r="AD149" t="str">
            <v xml:space="preserve"> coletados para  locais  indicados</v>
          </cell>
          <cell r="AF149" t="str">
            <v>|</v>
          </cell>
          <cell r="AH149" t="str">
            <v>|</v>
          </cell>
          <cell r="AJ149" t="str">
            <v>|</v>
          </cell>
          <cell r="AL149" t="str">
            <v>|</v>
          </cell>
          <cell r="AN149" t="str">
            <v>|</v>
          </cell>
        </row>
        <row r="150">
          <cell r="E150">
            <v>0</v>
          </cell>
          <cell r="AA150" t="str">
            <v>|</v>
          </cell>
          <cell r="AC150" t="str">
            <v>|</v>
          </cell>
          <cell r="AD150" t="str">
            <v xml:space="preserve"> pela   Prefeitura,    fora    dos </v>
          </cell>
          <cell r="AF150" t="str">
            <v>|</v>
          </cell>
          <cell r="AH150" t="str">
            <v>|</v>
          </cell>
          <cell r="AJ150" t="str">
            <v>|</v>
          </cell>
          <cell r="AL150" t="str">
            <v>|</v>
          </cell>
          <cell r="AN150" t="str">
            <v>|</v>
          </cell>
        </row>
        <row r="151">
          <cell r="C151" t="str">
            <v>COLETORES</v>
          </cell>
          <cell r="AA151" t="str">
            <v>|</v>
          </cell>
          <cell r="AB151" t="str">
            <v>03</v>
          </cell>
          <cell r="AC151" t="str">
            <v>|</v>
          </cell>
          <cell r="AD151" t="str">
            <v>-Coleta de Residuos de Saude</v>
          </cell>
          <cell r="AF151" t="str">
            <v>|</v>
          </cell>
          <cell r="AH151" t="str">
            <v>|</v>
          </cell>
          <cell r="AI151" t="e">
            <v>#VALUE!</v>
          </cell>
          <cell r="AJ151" t="str">
            <v>|</v>
          </cell>
          <cell r="AK151">
            <v>0.27</v>
          </cell>
          <cell r="AL151" t="str">
            <v>|</v>
          </cell>
          <cell r="AM151" t="e">
            <v>#VALUE!</v>
          </cell>
          <cell r="AN151" t="str">
            <v>|</v>
          </cell>
        </row>
        <row r="152">
          <cell r="AA152" t="str">
            <v>|</v>
          </cell>
          <cell r="AC152" t="str">
            <v>|</v>
          </cell>
          <cell r="AD152" t="str">
            <v xml:space="preserve">    03.01 - Hospitais e similares</v>
          </cell>
          <cell r="AF152" t="str">
            <v>|</v>
          </cell>
          <cell r="AG152" t="str">
            <v>t</v>
          </cell>
          <cell r="AH152" t="str">
            <v>|</v>
          </cell>
          <cell r="AJ152" t="str">
            <v>|</v>
          </cell>
          <cell r="AL152" t="str">
            <v>|</v>
          </cell>
          <cell r="AN152" t="str">
            <v>|</v>
          </cell>
        </row>
        <row r="153">
          <cell r="C153" t="str">
            <v>- Coleta Diurna</v>
          </cell>
          <cell r="AA153" t="str">
            <v>|</v>
          </cell>
          <cell r="AB153" t="str">
            <v>06</v>
          </cell>
          <cell r="AC153" t="str">
            <v>|</v>
          </cell>
          <cell r="AD153" t="str">
            <v>-Varricao moto-mecanizada de  vias</v>
          </cell>
          <cell r="AF153" t="str">
            <v>|</v>
          </cell>
          <cell r="AH153" t="str">
            <v>|</v>
          </cell>
          <cell r="AI153" t="e">
            <v>#VALUE!</v>
          </cell>
          <cell r="AJ153" t="str">
            <v>|</v>
          </cell>
          <cell r="AK153">
            <v>1174015.05</v>
          </cell>
          <cell r="AL153" t="str">
            <v>|</v>
          </cell>
          <cell r="AM153" t="e">
            <v>#VALUE!</v>
          </cell>
          <cell r="AN153" t="str">
            <v>|</v>
          </cell>
        </row>
        <row r="154">
          <cell r="C154" t="str">
            <v>H.x mes</v>
          </cell>
          <cell r="E154" t="e">
            <v>#REF!</v>
          </cell>
          <cell r="AA154" t="str">
            <v>|</v>
          </cell>
          <cell r="AC154" t="str">
            <v>|</v>
          </cell>
          <cell r="AD154" t="str">
            <v xml:space="preserve"> expressas.</v>
          </cell>
          <cell r="AF154" t="str">
            <v>|</v>
          </cell>
          <cell r="AG154" t="str">
            <v>km</v>
          </cell>
          <cell r="AH154" t="str">
            <v>|</v>
          </cell>
          <cell r="AJ154" t="str">
            <v>|</v>
          </cell>
          <cell r="AL154" t="str">
            <v>|</v>
          </cell>
          <cell r="AN154" t="str">
            <v>|</v>
          </cell>
        </row>
        <row r="155">
          <cell r="C155" t="str">
            <v>R$/mes</v>
          </cell>
          <cell r="E155" t="e">
            <v>#REF!</v>
          </cell>
          <cell r="G155" t="e">
            <v>#REF!</v>
          </cell>
          <cell r="AA155" t="str">
            <v>|</v>
          </cell>
          <cell r="AB155" t="str">
            <v>07</v>
          </cell>
          <cell r="AC155" t="str">
            <v>|</v>
          </cell>
          <cell r="AD155" t="str">
            <v>-Remocao e transporte  de terra  e</v>
          </cell>
          <cell r="AF155" t="str">
            <v>|</v>
          </cell>
          <cell r="AH155" t="str">
            <v>|</v>
          </cell>
          <cell r="AI155">
            <v>0</v>
          </cell>
          <cell r="AJ155" t="str">
            <v>|</v>
          </cell>
          <cell r="AK155">
            <v>540703.34</v>
          </cell>
          <cell r="AL155" t="str">
            <v>|</v>
          </cell>
          <cell r="AM155">
            <v>0</v>
          </cell>
          <cell r="AN155" t="str">
            <v>|</v>
          </cell>
        </row>
        <row r="156">
          <cell r="E156">
            <v>0</v>
          </cell>
          <cell r="AA156" t="str">
            <v>|</v>
          </cell>
          <cell r="AC156" t="str">
            <v>|</v>
          </cell>
          <cell r="AD156" t="str">
            <v xml:space="preserve"> entulho ate o local de descarga:</v>
          </cell>
          <cell r="AF156" t="str">
            <v>|</v>
          </cell>
          <cell r="AH156" t="str">
            <v>|</v>
          </cell>
          <cell r="AJ156" t="str">
            <v>|</v>
          </cell>
          <cell r="AL156" t="str">
            <v>|</v>
          </cell>
          <cell r="AN156" t="str">
            <v>|</v>
          </cell>
        </row>
        <row r="157">
          <cell r="C157" t="str">
            <v>- Coleta Noturna</v>
          </cell>
          <cell r="K157" t="str">
            <v xml:space="preserve"> </v>
          </cell>
          <cell r="AA157" t="str">
            <v>|</v>
          </cell>
          <cell r="AC157" t="str">
            <v>|</v>
          </cell>
          <cell r="AD157" t="str">
            <v>06.01 -</v>
          </cell>
          <cell r="AE157" t="str">
            <v>ate 10km</v>
          </cell>
          <cell r="AF157" t="str">
            <v>|</v>
          </cell>
          <cell r="AG157" t="str">
            <v>t</v>
          </cell>
          <cell r="AH157" t="str">
            <v>|</v>
          </cell>
          <cell r="AJ157" t="str">
            <v>|</v>
          </cell>
          <cell r="AL157" t="str">
            <v>|</v>
          </cell>
          <cell r="AN157" t="str">
            <v>|</v>
          </cell>
        </row>
        <row r="158">
          <cell r="C158" t="str">
            <v>H.x mes</v>
          </cell>
          <cell r="E158" t="e">
            <v>#REF!</v>
          </cell>
          <cell r="AA158" t="str">
            <v>|</v>
          </cell>
          <cell r="AC158" t="str">
            <v>|</v>
          </cell>
          <cell r="AD158" t="str">
            <v>06.02 -</v>
          </cell>
          <cell r="AE158" t="str">
            <v>entre 10km e 20km</v>
          </cell>
          <cell r="AF158" t="str">
            <v>|</v>
          </cell>
          <cell r="AG158" t="str">
            <v>t</v>
          </cell>
          <cell r="AH158" t="str">
            <v>|</v>
          </cell>
          <cell r="AI158">
            <v>0</v>
          </cell>
          <cell r="AJ158" t="str">
            <v>|</v>
          </cell>
          <cell r="AK158">
            <v>440557.73</v>
          </cell>
          <cell r="AL158" t="str">
            <v>|</v>
          </cell>
          <cell r="AM158">
            <v>0</v>
          </cell>
          <cell r="AN158" t="str">
            <v>|</v>
          </cell>
        </row>
        <row r="159">
          <cell r="C159" t="str">
            <v>R$/mes</v>
          </cell>
          <cell r="E159" t="e">
            <v>#REF!</v>
          </cell>
          <cell r="G159" t="e">
            <v>#REF!</v>
          </cell>
          <cell r="I159" t="e">
            <v>#REF!</v>
          </cell>
          <cell r="K159" t="str">
            <v>R$/mês</v>
          </cell>
          <cell r="AA159" t="str">
            <v>|</v>
          </cell>
          <cell r="AB159" t="str">
            <v>08</v>
          </cell>
          <cell r="AC159" t="str">
            <v>|</v>
          </cell>
          <cell r="AD159" t="str">
            <v xml:space="preserve">-Lavagem  de   vias,   logradouros </v>
          </cell>
          <cell r="AF159" t="str">
            <v>|</v>
          </cell>
          <cell r="AH159" t="str">
            <v>|</v>
          </cell>
          <cell r="AI159">
            <v>0</v>
          </cell>
          <cell r="AJ159" t="str">
            <v>|</v>
          </cell>
          <cell r="AK159">
            <v>589785.93999999994</v>
          </cell>
          <cell r="AL159" t="str">
            <v>|</v>
          </cell>
          <cell r="AM159">
            <v>0</v>
          </cell>
          <cell r="AN159" t="str">
            <v>|</v>
          </cell>
        </row>
        <row r="160">
          <cell r="E160">
            <v>0</v>
          </cell>
          <cell r="G160">
            <v>0</v>
          </cell>
          <cell r="AA160" t="str">
            <v>|</v>
          </cell>
          <cell r="AC160" t="str">
            <v>|</v>
          </cell>
          <cell r="AD160" t="str">
            <v xml:space="preserve"> publicos e feiras livres.</v>
          </cell>
          <cell r="AF160" t="str">
            <v>|</v>
          </cell>
          <cell r="AG160" t="str">
            <v>equip x dia</v>
          </cell>
          <cell r="AH160" t="str">
            <v>|</v>
          </cell>
          <cell r="AJ160" t="str">
            <v>|</v>
          </cell>
          <cell r="AL160" t="str">
            <v>|</v>
          </cell>
          <cell r="AN160" t="str">
            <v>|</v>
          </cell>
        </row>
        <row r="161">
          <cell r="A161" t="str">
            <v>5.</v>
          </cell>
          <cell r="B161" t="str">
            <v xml:space="preserve">VEÍCULOS COLETORES/COMPACTADORES </v>
          </cell>
          <cell r="AA161" t="str">
            <v>|</v>
          </cell>
          <cell r="AC161" t="str">
            <v>|</v>
          </cell>
          <cell r="AD161" t="str">
            <v>08.01 -</v>
          </cell>
          <cell r="AE161" t="str">
            <v>domiciliar</v>
          </cell>
          <cell r="AF161" t="str">
            <v>|</v>
          </cell>
          <cell r="AG161" t="str">
            <v>equip x dia</v>
          </cell>
          <cell r="AH161" t="str">
            <v>|</v>
          </cell>
          <cell r="AJ161" t="str">
            <v>|</v>
          </cell>
          <cell r="AL161" t="str">
            <v>|</v>
          </cell>
          <cell r="AN161" t="str">
            <v>|</v>
          </cell>
        </row>
        <row r="162">
          <cell r="AA162" t="str">
            <v>|</v>
          </cell>
          <cell r="AC162" t="str">
            <v>|</v>
          </cell>
          <cell r="AD162" t="str">
            <v>08.01 -</v>
          </cell>
          <cell r="AE162" t="str">
            <v>PEV's</v>
          </cell>
          <cell r="AF162" t="str">
            <v>|</v>
          </cell>
          <cell r="AG162" t="str">
            <v>equip x dia</v>
          </cell>
          <cell r="AH162" t="str">
            <v>|</v>
          </cell>
          <cell r="AI162">
            <v>26.08</v>
          </cell>
          <cell r="AJ162" t="str">
            <v>|</v>
          </cell>
          <cell r="AK162">
            <v>7276791.7599999998</v>
          </cell>
          <cell r="AL162" t="str">
            <v>|</v>
          </cell>
          <cell r="AM162">
            <v>189778729.10079998</v>
          </cell>
          <cell r="AN162" t="str">
            <v>|</v>
          </cell>
        </row>
        <row r="163">
          <cell r="B163" t="str">
            <v>5.1.</v>
          </cell>
          <cell r="C163" t="str">
            <v>QUILOMETRAGEM PERCORRIDA</v>
          </cell>
          <cell r="AA163" t="str">
            <v>|</v>
          </cell>
          <cell r="AB163" t="str">
            <v>10</v>
          </cell>
          <cell r="AC163" t="str">
            <v>|</v>
          </cell>
          <cell r="AD163" t="str">
            <v>-Equipe de limpeza manual de bocas</v>
          </cell>
          <cell r="AF163" t="str">
            <v>|</v>
          </cell>
          <cell r="AH163" t="str">
            <v>|</v>
          </cell>
          <cell r="AI163">
            <v>26.08</v>
          </cell>
          <cell r="AJ163" t="str">
            <v>|</v>
          </cell>
          <cell r="AK163">
            <v>7086354.4500000002</v>
          </cell>
          <cell r="AL163" t="str">
            <v>|</v>
          </cell>
          <cell r="AM163">
            <v>184812124.05599999</v>
          </cell>
          <cell r="AN163" t="str">
            <v>|</v>
          </cell>
        </row>
        <row r="164">
          <cell r="C164" t="str">
            <v xml:space="preserve"> </v>
          </cell>
          <cell r="G164" t="str">
            <v xml:space="preserve"> </v>
          </cell>
          <cell r="AA164" t="str">
            <v>|</v>
          </cell>
          <cell r="AC164" t="str">
            <v>|</v>
          </cell>
          <cell r="AD164" t="str">
            <v xml:space="preserve"> de  lobo,  inclusive  remocao  do </v>
          </cell>
          <cell r="AF164" t="str">
            <v>|</v>
          </cell>
          <cell r="AH164" t="str">
            <v>|</v>
          </cell>
          <cell r="AJ164" t="str">
            <v>|</v>
          </cell>
          <cell r="AL164" t="str">
            <v>|</v>
          </cell>
          <cell r="AN164" t="str">
            <v>|</v>
          </cell>
        </row>
        <row r="165">
          <cell r="C165" t="str">
            <v xml:space="preserve"> - Coleta Diurna</v>
          </cell>
          <cell r="AA165" t="str">
            <v>|</v>
          </cell>
          <cell r="AC165" t="str">
            <v>|</v>
          </cell>
          <cell r="AD165" t="str">
            <v xml:space="preserve"> material resultante.</v>
          </cell>
          <cell r="AF165" t="str">
            <v>|</v>
          </cell>
          <cell r="AG165" t="str">
            <v>equip x dia</v>
          </cell>
          <cell r="AH165" t="str">
            <v>|</v>
          </cell>
          <cell r="AJ165" t="str">
            <v>|</v>
          </cell>
          <cell r="AL165" t="str">
            <v>|</v>
          </cell>
          <cell r="AN165" t="str">
            <v>|</v>
          </cell>
        </row>
        <row r="166">
          <cell r="C166" t="str">
            <v>Veiculo Coletor/dia</v>
          </cell>
          <cell r="E166">
            <v>0</v>
          </cell>
          <cell r="AA166" t="str">
            <v>|</v>
          </cell>
          <cell r="AB166" t="str">
            <v>11</v>
          </cell>
          <cell r="AC166" t="str">
            <v>|</v>
          </cell>
          <cell r="AD166" t="str">
            <v xml:space="preserve">-Equipe  de  limpeza   manual   de </v>
          </cell>
          <cell r="AF166" t="str">
            <v>|</v>
          </cell>
          <cell r="AH166" t="str">
            <v>|</v>
          </cell>
          <cell r="AI166">
            <v>75.75</v>
          </cell>
          <cell r="AJ166" t="str">
            <v>|</v>
          </cell>
          <cell r="AK166">
            <v>6667226.0599999996</v>
          </cell>
          <cell r="AL166" t="str">
            <v>|</v>
          </cell>
          <cell r="AM166">
            <v>505042374.04499996</v>
          </cell>
          <cell r="AN166" t="str">
            <v>|</v>
          </cell>
        </row>
        <row r="167">
          <cell r="C167" t="str">
            <v>Viagem/veiculo/dia</v>
          </cell>
          <cell r="E167">
            <v>2.1</v>
          </cell>
          <cell r="AA167" t="str">
            <v>|</v>
          </cell>
          <cell r="AC167" t="str">
            <v>|</v>
          </cell>
          <cell r="AD167" t="str">
            <v xml:space="preserve"> corregos.</v>
          </cell>
          <cell r="AF167" t="str">
            <v>|</v>
          </cell>
          <cell r="AG167" t="str">
            <v>equip x dia</v>
          </cell>
          <cell r="AH167" t="str">
            <v>|</v>
          </cell>
          <cell r="AJ167" t="str">
            <v>|</v>
          </cell>
          <cell r="AL167" t="str">
            <v>|</v>
          </cell>
          <cell r="AN167" t="str">
            <v>|</v>
          </cell>
        </row>
        <row r="168">
          <cell r="C168" t="str">
            <v>dias/mês</v>
          </cell>
          <cell r="E168">
            <v>26.08</v>
          </cell>
          <cell r="AA168" t="str">
            <v>|</v>
          </cell>
          <cell r="AB168" t="str">
            <v>12</v>
          </cell>
          <cell r="AC168" t="str">
            <v>|</v>
          </cell>
          <cell r="AD168" t="str">
            <v xml:space="preserve">-Equipe  de  lavagem  especial  de </v>
          </cell>
          <cell r="AF168" t="str">
            <v>|</v>
          </cell>
          <cell r="AH168" t="str">
            <v>|</v>
          </cell>
          <cell r="AI168">
            <v>25.25</v>
          </cell>
          <cell r="AJ168" t="str">
            <v>|</v>
          </cell>
          <cell r="AK168">
            <v>8279686.2999999998</v>
          </cell>
          <cell r="AL168" t="str">
            <v>|</v>
          </cell>
          <cell r="AM168">
            <v>209062079.07499999</v>
          </cell>
          <cell r="AN168" t="str">
            <v>|</v>
          </cell>
        </row>
        <row r="169">
          <cell r="C169" t="str">
            <v>km/viagem</v>
          </cell>
          <cell r="E169">
            <v>35</v>
          </cell>
          <cell r="G169">
            <v>0</v>
          </cell>
          <cell r="AA169" t="str">
            <v>|</v>
          </cell>
          <cell r="AC169" t="str">
            <v>|</v>
          </cell>
          <cell r="AD169" t="str">
            <v xml:space="preserve"> monumentos, viadutos,  escadarias</v>
          </cell>
          <cell r="AF169" t="str">
            <v>|</v>
          </cell>
          <cell r="AH169" t="str">
            <v>|</v>
          </cell>
          <cell r="AJ169" t="str">
            <v>|</v>
          </cell>
          <cell r="AL169" t="str">
            <v>|</v>
          </cell>
          <cell r="AN169" t="str">
            <v>|</v>
          </cell>
        </row>
        <row r="170">
          <cell r="E170">
            <v>0</v>
          </cell>
          <cell r="AA170" t="str">
            <v>|</v>
          </cell>
          <cell r="AC170" t="str">
            <v>|</v>
          </cell>
          <cell r="AD170" t="str">
            <v xml:space="preserve"> e correlatos.</v>
          </cell>
          <cell r="AF170" t="str">
            <v>|</v>
          </cell>
          <cell r="AG170" t="str">
            <v>equip x dia</v>
          </cell>
          <cell r="AH170" t="str">
            <v>|</v>
          </cell>
          <cell r="AJ170" t="str">
            <v>|</v>
          </cell>
          <cell r="AL170" t="str">
            <v>|</v>
          </cell>
          <cell r="AN170" t="str">
            <v>|</v>
          </cell>
        </row>
        <row r="171">
          <cell r="C171" t="str">
            <v xml:space="preserve"> - Coleta Noturna</v>
          </cell>
          <cell r="AA171" t="str">
            <v>|</v>
          </cell>
          <cell r="AB171" t="str">
            <v>13</v>
          </cell>
          <cell r="AC171" t="str">
            <v>|</v>
          </cell>
          <cell r="AD171" t="str">
            <v>-Equipe de remocao de galhos,</v>
          </cell>
          <cell r="AF171" t="str">
            <v>|</v>
          </cell>
          <cell r="AH171" t="str">
            <v>|</v>
          </cell>
          <cell r="AI171" t="e">
            <v>#VALUE!</v>
          </cell>
          <cell r="AJ171" t="str">
            <v>|</v>
          </cell>
          <cell r="AK171">
            <v>13014731.300000001</v>
          </cell>
          <cell r="AL171" t="str">
            <v>|</v>
          </cell>
          <cell r="AM171" t="e">
            <v>#VALUE!</v>
          </cell>
          <cell r="AN171" t="str">
            <v>|</v>
          </cell>
        </row>
        <row r="172">
          <cell r="C172" t="str">
            <v>Veiculo Coletor/dia</v>
          </cell>
          <cell r="E172">
            <v>0</v>
          </cell>
          <cell r="AA172" t="str">
            <v>|</v>
          </cell>
          <cell r="AC172" t="str">
            <v>|</v>
          </cell>
          <cell r="AD172" t="str">
            <v xml:space="preserve"> arvores, restos de moveis, </v>
          </cell>
          <cell r="AF172" t="str">
            <v>|</v>
          </cell>
          <cell r="AH172" t="str">
            <v>|</v>
          </cell>
          <cell r="AJ172" t="str">
            <v>|</v>
          </cell>
          <cell r="AL172" t="str">
            <v>|</v>
          </cell>
          <cell r="AN172" t="str">
            <v>|</v>
          </cell>
        </row>
        <row r="173">
          <cell r="C173" t="str">
            <v>Viagem/veiculo/dia</v>
          </cell>
          <cell r="E173">
            <v>2.1</v>
          </cell>
          <cell r="AA173" t="str">
            <v>|</v>
          </cell>
          <cell r="AC173" t="str">
            <v>|</v>
          </cell>
          <cell r="AD173" t="str">
            <v xml:space="preserve"> colchoes, animais mortos e outros</v>
          </cell>
          <cell r="AF173" t="str">
            <v>|</v>
          </cell>
          <cell r="AH173" t="str">
            <v>|</v>
          </cell>
          <cell r="AJ173" t="str">
            <v>|</v>
          </cell>
          <cell r="AL173" t="str">
            <v>|</v>
          </cell>
          <cell r="AN173" t="str">
            <v>|</v>
          </cell>
        </row>
        <row r="174">
          <cell r="C174" t="str">
            <v>dias/mes</v>
          </cell>
          <cell r="E174">
            <v>26.08</v>
          </cell>
          <cell r="AA174" t="str">
            <v>|</v>
          </cell>
          <cell r="AC174" t="str">
            <v>|</v>
          </cell>
          <cell r="AD174" t="str">
            <v xml:space="preserve"> rejeitos volumosos</v>
          </cell>
          <cell r="AF174" t="str">
            <v>|</v>
          </cell>
          <cell r="AG174" t="str">
            <v>equip x dia</v>
          </cell>
          <cell r="AH174" t="str">
            <v>|</v>
          </cell>
          <cell r="AJ174" t="str">
            <v>|</v>
          </cell>
          <cell r="AL174" t="str">
            <v>|</v>
          </cell>
          <cell r="AN174" t="str">
            <v>|</v>
          </cell>
        </row>
        <row r="175">
          <cell r="C175" t="str">
            <v>km/viagem</v>
          </cell>
          <cell r="E175">
            <v>34</v>
          </cell>
          <cell r="G175">
            <v>0</v>
          </cell>
          <cell r="AA175" t="str">
            <v>|</v>
          </cell>
          <cell r="AB175" t="str">
            <v>14</v>
          </cell>
          <cell r="AC175" t="str">
            <v>|</v>
          </cell>
          <cell r="AD175" t="str">
            <v>-Equipe de servicos complementares</v>
          </cell>
          <cell r="AF175" t="str">
            <v>|</v>
          </cell>
          <cell r="AH175" t="str">
            <v>|</v>
          </cell>
          <cell r="AI175">
            <v>25.25</v>
          </cell>
          <cell r="AJ175" t="str">
            <v>|</v>
          </cell>
          <cell r="AK175">
            <v>7161767.7999999998</v>
          </cell>
          <cell r="AL175" t="str">
            <v>|</v>
          </cell>
          <cell r="AM175">
            <v>180834636.94999999</v>
          </cell>
          <cell r="AN175" t="str">
            <v>|</v>
          </cell>
        </row>
        <row r="176">
          <cell r="I176">
            <v>0</v>
          </cell>
          <cell r="K176" t="str">
            <v>km/mês</v>
          </cell>
        </row>
        <row r="178">
          <cell r="B178" t="str">
            <v>5.2.</v>
          </cell>
          <cell r="C178" t="str">
            <v>CONSUMO COMBUSTÍVEL</v>
          </cell>
        </row>
        <row r="180">
          <cell r="C180" t="str">
            <v>Periodo Diurno</v>
          </cell>
        </row>
        <row r="181">
          <cell r="C181" t="str">
            <v>km/mes</v>
          </cell>
          <cell r="E181">
            <v>0</v>
          </cell>
        </row>
        <row r="182">
          <cell r="C182" t="str">
            <v>R$/litro</v>
          </cell>
          <cell r="E182">
            <v>1.6</v>
          </cell>
        </row>
        <row r="183">
          <cell r="C183" t="str">
            <v>km/litro</v>
          </cell>
          <cell r="E183">
            <v>2</v>
          </cell>
          <cell r="G183">
            <v>0</v>
          </cell>
        </row>
        <row r="184">
          <cell r="E184">
            <v>0</v>
          </cell>
        </row>
        <row r="186">
          <cell r="C186" t="str">
            <v>Periodo Noturno</v>
          </cell>
        </row>
        <row r="187">
          <cell r="C187" t="str">
            <v>km/mes</v>
          </cell>
          <cell r="E187">
            <v>0</v>
          </cell>
        </row>
        <row r="188">
          <cell r="C188" t="str">
            <v>R$/litro</v>
          </cell>
          <cell r="E188">
            <v>1.6</v>
          </cell>
        </row>
        <row r="189">
          <cell r="C189" t="str">
            <v>km/litro</v>
          </cell>
          <cell r="E189">
            <v>2</v>
          </cell>
          <cell r="G189">
            <v>0</v>
          </cell>
        </row>
        <row r="190">
          <cell r="I190">
            <v>0</v>
          </cell>
          <cell r="J190" t="str">
            <v>R$/mes</v>
          </cell>
        </row>
        <row r="191">
          <cell r="E191">
            <v>0</v>
          </cell>
          <cell r="G191">
            <v>0</v>
          </cell>
        </row>
        <row r="192">
          <cell r="B192" t="str">
            <v>5.3.</v>
          </cell>
          <cell r="C192" t="str">
            <v>MANUTENÇÃO</v>
          </cell>
        </row>
        <row r="194">
          <cell r="C194" t="str">
            <v>Veiculo Coletor-Compactador</v>
          </cell>
        </row>
        <row r="196">
          <cell r="E196" t="str">
            <v>Caminhão SEMI-PESADO</v>
          </cell>
          <cell r="F196" t="str">
            <v xml:space="preserve"> </v>
          </cell>
          <cell r="G196">
            <v>50000</v>
          </cell>
        </row>
        <row r="197">
          <cell r="E197" t="str">
            <v>CAÇAMBA para 15 m3</v>
          </cell>
          <cell r="G197">
            <v>62000</v>
          </cell>
          <cell r="I197">
            <v>112000</v>
          </cell>
          <cell r="K197" t="str">
            <v>R$</v>
          </cell>
        </row>
        <row r="198">
          <cell r="G198">
            <v>0</v>
          </cell>
        </row>
        <row r="199">
          <cell r="C199" t="str">
            <v>O custo de manutencao durante a vida util do veiculo corresponde a</v>
          </cell>
        </row>
        <row r="200">
          <cell r="C200">
            <v>0.9</v>
          </cell>
          <cell r="E200" t="str">
            <v>do seu valor</v>
          </cell>
        </row>
        <row r="202">
          <cell r="E202" t="str">
            <v>R$/veic. coletor</v>
          </cell>
          <cell r="G202">
            <v>112000</v>
          </cell>
        </row>
        <row r="203">
          <cell r="E203" t="str">
            <v>Fator manut.</v>
          </cell>
          <cell r="G203">
            <v>0.9</v>
          </cell>
        </row>
        <row r="204">
          <cell r="E204" t="str">
            <v>quantidade</v>
          </cell>
          <cell r="G204">
            <v>0</v>
          </cell>
        </row>
        <row r="205">
          <cell r="E205" t="str">
            <v>vida util</v>
          </cell>
          <cell r="G205">
            <v>60</v>
          </cell>
          <cell r="I205">
            <v>0</v>
          </cell>
          <cell r="K205" t="str">
            <v>R$/mês</v>
          </cell>
        </row>
        <row r="206">
          <cell r="G206">
            <v>0</v>
          </cell>
        </row>
        <row r="207">
          <cell r="B207" t="str">
            <v>5.4.</v>
          </cell>
          <cell r="C207" t="str">
            <v>PNEUS E CÂMARAS</v>
          </cell>
        </row>
        <row r="209">
          <cell r="C209" t="str">
            <v>Admite-se uma troca de pneus e duas recapagens a cada</v>
          </cell>
        </row>
        <row r="210">
          <cell r="C210">
            <v>38000</v>
          </cell>
          <cell r="E210" t="str">
            <v>quilômetros</v>
          </cell>
        </row>
        <row r="211">
          <cell r="C211" t="str">
            <v>Total por ciclo</v>
          </cell>
        </row>
        <row r="212">
          <cell r="C212" t="str">
            <v xml:space="preserve">           1000 x 20" x 16 - AP75</v>
          </cell>
          <cell r="E212">
            <v>2</v>
          </cell>
          <cell r="F212" t="str">
            <v>x</v>
          </cell>
          <cell r="G212">
            <v>750</v>
          </cell>
          <cell r="H212" t="str">
            <v>=</v>
          </cell>
          <cell r="I212">
            <v>1500</v>
          </cell>
        </row>
        <row r="213">
          <cell r="C213" t="str">
            <v xml:space="preserve">           1000 x 20" x 16</v>
          </cell>
          <cell r="E213">
            <v>4</v>
          </cell>
          <cell r="F213" t="str">
            <v>x</v>
          </cell>
          <cell r="G213">
            <v>580</v>
          </cell>
          <cell r="H213" t="str">
            <v>=</v>
          </cell>
          <cell r="I213">
            <v>2320</v>
          </cell>
        </row>
        <row r="214">
          <cell r="C214" t="str">
            <v>Câmaras</v>
          </cell>
          <cell r="E214">
            <v>18</v>
          </cell>
          <cell r="F214" t="str">
            <v>x</v>
          </cell>
          <cell r="G214">
            <v>39</v>
          </cell>
          <cell r="H214" t="str">
            <v>=</v>
          </cell>
          <cell r="I214">
            <v>702</v>
          </cell>
        </row>
        <row r="215">
          <cell r="C215" t="str">
            <v>Recapagens</v>
          </cell>
          <cell r="E215">
            <v>12</v>
          </cell>
          <cell r="F215" t="str">
            <v>x</v>
          </cell>
          <cell r="G215">
            <v>245</v>
          </cell>
          <cell r="H215" t="str">
            <v>=</v>
          </cell>
          <cell r="I215">
            <v>2940</v>
          </cell>
        </row>
        <row r="216">
          <cell r="C216" t="str">
            <v>Protetores</v>
          </cell>
          <cell r="E216">
            <v>18</v>
          </cell>
          <cell r="F216" t="str">
            <v>x</v>
          </cell>
          <cell r="G216">
            <v>12</v>
          </cell>
          <cell r="H216" t="str">
            <v>=</v>
          </cell>
          <cell r="I216">
            <v>216</v>
          </cell>
          <cell r="K216">
            <v>7678</v>
          </cell>
          <cell r="M216" t="str">
            <v>R$</v>
          </cell>
        </row>
        <row r="217">
          <cell r="I217">
            <v>0</v>
          </cell>
        </row>
        <row r="218">
          <cell r="E218" t="str">
            <v>km/mês</v>
          </cell>
          <cell r="G218">
            <v>0</v>
          </cell>
        </row>
        <row r="219">
          <cell r="E219" t="str">
            <v>km/ciclo</v>
          </cell>
          <cell r="G219">
            <v>38000</v>
          </cell>
        </row>
        <row r="220">
          <cell r="E220" t="str">
            <v>R$/total por ciclo</v>
          </cell>
          <cell r="G220">
            <v>7678</v>
          </cell>
          <cell r="I220">
            <v>0</v>
          </cell>
          <cell r="K220" t="str">
            <v>R$</v>
          </cell>
        </row>
        <row r="221">
          <cell r="G221">
            <v>0</v>
          </cell>
        </row>
        <row r="223">
          <cell r="B223" t="str">
            <v>5.5.</v>
          </cell>
          <cell r="C223" t="str">
            <v>LUBRIFICAÇÃO E LAVAGEM</v>
          </cell>
        </row>
        <row r="225">
          <cell r="C225" t="str">
            <v xml:space="preserve"> - Motor</v>
          </cell>
        </row>
        <row r="226">
          <cell r="C226" t="str">
            <v>Carter</v>
          </cell>
          <cell r="E226">
            <v>16</v>
          </cell>
        </row>
        <row r="227">
          <cell r="C227" t="str">
            <v>Reposicao</v>
          </cell>
          <cell r="E227">
            <v>8</v>
          </cell>
        </row>
        <row r="228">
          <cell r="C228" t="str">
            <v>litros</v>
          </cell>
          <cell r="E228">
            <v>24</v>
          </cell>
        </row>
        <row r="229">
          <cell r="C229" t="str">
            <v>R$/litro</v>
          </cell>
          <cell r="E229">
            <v>6.24</v>
          </cell>
        </row>
        <row r="230">
          <cell r="C230" t="str">
            <v>km/ciclo</v>
          </cell>
          <cell r="E230">
            <v>5000</v>
          </cell>
          <cell r="G230">
            <v>0.03</v>
          </cell>
        </row>
        <row r="231">
          <cell r="C231" t="str">
            <v xml:space="preserve"> - Transmissao</v>
          </cell>
        </row>
        <row r="232">
          <cell r="C232" t="str">
            <v>litros</v>
          </cell>
          <cell r="E232">
            <v>17</v>
          </cell>
        </row>
        <row r="233">
          <cell r="C233" t="str">
            <v>R$/litro</v>
          </cell>
          <cell r="E233">
            <v>9.9499999999999993</v>
          </cell>
        </row>
        <row r="234">
          <cell r="C234" t="str">
            <v>km/ciclo</v>
          </cell>
          <cell r="E234">
            <v>20000</v>
          </cell>
          <cell r="G234">
            <v>8.0000000000000002E-3</v>
          </cell>
        </row>
        <row r="235">
          <cell r="C235" t="str">
            <v xml:space="preserve"> - Comandos Hidráulicos</v>
          </cell>
        </row>
        <row r="236">
          <cell r="C236" t="str">
            <v>litros</v>
          </cell>
          <cell r="E236">
            <v>560</v>
          </cell>
        </row>
        <row r="237">
          <cell r="C237" t="str">
            <v>R$/litro</v>
          </cell>
          <cell r="E237">
            <v>7.25</v>
          </cell>
        </row>
        <row r="238">
          <cell r="C238" t="str">
            <v>km/ciclo</v>
          </cell>
          <cell r="E238">
            <v>50000</v>
          </cell>
          <cell r="G238">
            <v>8.1000000000000003E-2</v>
          </cell>
        </row>
        <row r="239">
          <cell r="C239" t="str">
            <v xml:space="preserve"> - Graxa</v>
          </cell>
        </row>
        <row r="240">
          <cell r="C240" t="str">
            <v>quilogramas</v>
          </cell>
          <cell r="E240">
            <v>0.7</v>
          </cell>
        </row>
        <row r="241">
          <cell r="C241" t="str">
            <v>R$/quilo</v>
          </cell>
          <cell r="E241">
            <v>6.49</v>
          </cell>
        </row>
        <row r="242">
          <cell r="C242" t="str">
            <v>km/ciclo</v>
          </cell>
          <cell r="E242">
            <v>300</v>
          </cell>
          <cell r="G242">
            <v>1.4999999999999999E-2</v>
          </cell>
          <cell r="I242">
            <v>0.13400000000000001</v>
          </cell>
          <cell r="K242" t="str">
            <v>R$/km</v>
          </cell>
        </row>
        <row r="243">
          <cell r="C243" t="str">
            <v xml:space="preserve"> - Filtros</v>
          </cell>
        </row>
        <row r="244">
          <cell r="C244" t="str">
            <v>R$/km lubrif.</v>
          </cell>
          <cell r="E244">
            <v>0.13400000000000001</v>
          </cell>
        </row>
        <row r="245">
          <cell r="C245" t="str">
            <v>Verba</v>
          </cell>
          <cell r="E245">
            <v>0.2</v>
          </cell>
          <cell r="G245">
            <v>2.7E-2</v>
          </cell>
          <cell r="I245">
            <v>0.161</v>
          </cell>
          <cell r="K245" t="str">
            <v>R$/km</v>
          </cell>
        </row>
        <row r="247">
          <cell r="B247" t="str">
            <v>5.5.1.</v>
          </cell>
          <cell r="C247" t="str">
            <v>Consumo</v>
          </cell>
        </row>
        <row r="249">
          <cell r="C249" t="str">
            <v>km/mes</v>
          </cell>
          <cell r="G249">
            <v>0</v>
          </cell>
        </row>
        <row r="250">
          <cell r="C250" t="str">
            <v>R$/km</v>
          </cell>
          <cell r="G250">
            <v>0.161</v>
          </cell>
          <cell r="I250">
            <v>0</v>
          </cell>
          <cell r="K250" t="str">
            <v>R$</v>
          </cell>
        </row>
        <row r="251">
          <cell r="G251">
            <v>0</v>
          </cell>
        </row>
        <row r="252">
          <cell r="B252" t="str">
            <v>5.5.2.</v>
          </cell>
          <cell r="C252" t="str">
            <v>LAVAGEM (água, Luz, Xampu, Desinfetante e Mão-de-obra)</v>
          </cell>
          <cell r="I252">
            <v>0</v>
          </cell>
        </row>
        <row r="255">
          <cell r="C255" t="str">
            <v>Custo mensal com lubrificação e lavagem</v>
          </cell>
          <cell r="K255">
            <v>0</v>
          </cell>
          <cell r="M255" t="str">
            <v>R$/mes</v>
          </cell>
        </row>
        <row r="256">
          <cell r="G256">
            <v>0</v>
          </cell>
          <cell r="I256">
            <v>0</v>
          </cell>
        </row>
        <row r="257">
          <cell r="B257" t="str">
            <v>5.6.</v>
          </cell>
          <cell r="C257" t="str">
            <v>LICENCIAMENTO E SEGUROS</v>
          </cell>
        </row>
        <row r="259">
          <cell r="C259" t="str">
            <v>Custo Veículo/ano</v>
          </cell>
        </row>
        <row r="260">
          <cell r="C260" t="str">
            <v xml:space="preserve">           Seguro obrigatório (cat. 10)</v>
          </cell>
          <cell r="G260">
            <v>55.43</v>
          </cell>
        </row>
        <row r="261">
          <cell r="C261" t="str">
            <v>I.P.V.A (faixa E.3)</v>
          </cell>
          <cell r="G261">
            <v>500</v>
          </cell>
        </row>
        <row r="262">
          <cell r="C262" t="str">
            <v>Seguro contra incêndio e danos</v>
          </cell>
        </row>
        <row r="263">
          <cell r="C263" t="str">
            <v xml:space="preserve">  materiais contra terceiros</v>
          </cell>
          <cell r="G263">
            <v>1120</v>
          </cell>
        </row>
        <row r="264">
          <cell r="I264">
            <v>1675.4299999999998</v>
          </cell>
          <cell r="K264" t="str">
            <v>R$/veiculo/ano</v>
          </cell>
        </row>
        <row r="265">
          <cell r="G265">
            <v>0</v>
          </cell>
        </row>
        <row r="266">
          <cell r="C266" t="str">
            <v>Custo Mensal</v>
          </cell>
        </row>
        <row r="267">
          <cell r="C267" t="str">
            <v>Veiculos</v>
          </cell>
          <cell r="G267">
            <v>0</v>
          </cell>
        </row>
        <row r="268">
          <cell r="C268" t="str">
            <v>R$/veiculo/ano</v>
          </cell>
          <cell r="G268">
            <v>1675.4299999999998</v>
          </cell>
          <cell r="I268">
            <v>0</v>
          </cell>
          <cell r="K268" t="str">
            <v>R$/mes</v>
          </cell>
        </row>
        <row r="269">
          <cell r="G269">
            <v>0</v>
          </cell>
        </row>
        <row r="270">
          <cell r="B270" t="str">
            <v>5.7.</v>
          </cell>
          <cell r="C270" t="str">
            <v>DEPRECIAÇÃO</v>
          </cell>
        </row>
        <row r="272">
          <cell r="C272" t="str">
            <v>Valor Residual</v>
          </cell>
        </row>
        <row r="274">
          <cell r="C274" t="str">
            <v>Chassis:</v>
          </cell>
          <cell r="E274">
            <v>0.22</v>
          </cell>
        </row>
        <row r="275">
          <cell r="C275" t="str">
            <v>Caçamba:</v>
          </cell>
          <cell r="E275">
            <v>0.05</v>
          </cell>
        </row>
        <row r="277">
          <cell r="C277" t="str">
            <v>Chassis</v>
          </cell>
        </row>
        <row r="278">
          <cell r="C278" t="str">
            <v>quantidade</v>
          </cell>
          <cell r="E278">
            <v>0</v>
          </cell>
        </row>
        <row r="279">
          <cell r="C279" t="str">
            <v>Residual</v>
          </cell>
          <cell r="E279">
            <v>0.22</v>
          </cell>
        </row>
        <row r="280">
          <cell r="C280" t="str">
            <v>R$/Chassis ( - ) pneus</v>
          </cell>
          <cell r="E280">
            <v>45946</v>
          </cell>
          <cell r="G280" t="str">
            <v xml:space="preserve"> </v>
          </cell>
        </row>
        <row r="281">
          <cell r="C281" t="str">
            <v>meses/Vida Util</v>
          </cell>
          <cell r="E281">
            <v>60</v>
          </cell>
          <cell r="G281">
            <v>0</v>
          </cell>
        </row>
        <row r="282">
          <cell r="C282" t="str">
            <v xml:space="preserve"> </v>
          </cell>
          <cell r="E282">
            <v>0</v>
          </cell>
        </row>
        <row r="283">
          <cell r="C283" t="str">
            <v>Cacamba</v>
          </cell>
        </row>
        <row r="284">
          <cell r="C284" t="str">
            <v>quantidade</v>
          </cell>
          <cell r="E284">
            <v>0</v>
          </cell>
        </row>
        <row r="285">
          <cell r="C285" t="str">
            <v>Residual</v>
          </cell>
          <cell r="E285">
            <v>0.05</v>
          </cell>
        </row>
        <row r="286">
          <cell r="C286" t="str">
            <v>R$/Cacamba</v>
          </cell>
          <cell r="E286">
            <v>62000</v>
          </cell>
          <cell r="G286" t="str">
            <v xml:space="preserve"> </v>
          </cell>
        </row>
        <row r="287">
          <cell r="C287" t="str">
            <v>meses/Vida Util</v>
          </cell>
          <cell r="E287">
            <v>60</v>
          </cell>
          <cell r="G287">
            <v>0</v>
          </cell>
          <cell r="I287">
            <v>0</v>
          </cell>
          <cell r="K287" t="str">
            <v>R$/mes</v>
          </cell>
        </row>
        <row r="288">
          <cell r="C288" t="str">
            <v xml:space="preserve"> </v>
          </cell>
          <cell r="E288">
            <v>0</v>
          </cell>
        </row>
        <row r="289">
          <cell r="B289" t="str">
            <v>5.8.</v>
          </cell>
          <cell r="C289" t="str">
            <v>CUSTO DE CAPITAL</v>
          </cell>
        </row>
        <row r="291">
          <cell r="C291" t="str">
            <v>C =</v>
          </cell>
          <cell r="E291" t="str">
            <v>[(2 + (n - 1)  (k + 1)) / 24 n]  j, onde:</v>
          </cell>
        </row>
        <row r="293">
          <cell r="C293" t="str">
            <v>Chassis:</v>
          </cell>
        </row>
        <row r="294">
          <cell r="C294" t="str">
            <v>k  =</v>
          </cell>
          <cell r="E294">
            <v>0.22</v>
          </cell>
          <cell r="G294" t="str">
            <v>residual</v>
          </cell>
        </row>
        <row r="295">
          <cell r="C295" t="str">
            <v>n  =</v>
          </cell>
          <cell r="E295">
            <v>5</v>
          </cell>
          <cell r="G295" t="str">
            <v>vida útil</v>
          </cell>
        </row>
        <row r="296">
          <cell r="C296" t="str">
            <v>j  =</v>
          </cell>
          <cell r="E296">
            <v>0.12</v>
          </cell>
          <cell r="G296" t="str">
            <v>juros</v>
          </cell>
        </row>
        <row r="297">
          <cell r="E297">
            <v>0</v>
          </cell>
        </row>
        <row r="298">
          <cell r="A298" t="str">
            <v xml:space="preserve"> </v>
          </cell>
          <cell r="C298" t="str">
            <v>Coef.Remuneracao</v>
          </cell>
          <cell r="E298">
            <v>6.8799999999999998E-3</v>
          </cell>
        </row>
        <row r="299">
          <cell r="C299" t="str">
            <v>Quantidade</v>
          </cell>
          <cell r="E299">
            <v>0</v>
          </cell>
        </row>
        <row r="300">
          <cell r="C300" t="str">
            <v>R$/chassis</v>
          </cell>
          <cell r="E300">
            <v>50000</v>
          </cell>
          <cell r="G300">
            <v>0</v>
          </cell>
          <cell r="I300" t="str">
            <v xml:space="preserve"> </v>
          </cell>
        </row>
        <row r="301">
          <cell r="E301">
            <v>0</v>
          </cell>
        </row>
        <row r="302">
          <cell r="C302" t="str">
            <v>Cacamba:</v>
          </cell>
        </row>
        <row r="303">
          <cell r="C303" t="str">
            <v>k  =</v>
          </cell>
          <cell r="E303">
            <v>0.05</v>
          </cell>
          <cell r="G303" t="str">
            <v>residual</v>
          </cell>
        </row>
        <row r="304">
          <cell r="C304" t="str">
            <v>n  =</v>
          </cell>
          <cell r="E304">
            <v>5</v>
          </cell>
          <cell r="G304" t="str">
            <v>vida útil</v>
          </cell>
        </row>
        <row r="305">
          <cell r="C305" t="str">
            <v>j  =</v>
          </cell>
          <cell r="E305">
            <v>0.12</v>
          </cell>
          <cell r="G305" t="str">
            <v>juros</v>
          </cell>
        </row>
        <row r="306">
          <cell r="E306">
            <v>0</v>
          </cell>
        </row>
        <row r="307">
          <cell r="A307" t="str">
            <v xml:space="preserve"> </v>
          </cell>
          <cell r="C307" t="str">
            <v>Coef.Remuneracao</v>
          </cell>
          <cell r="E307">
            <v>6.1999999999999998E-3</v>
          </cell>
        </row>
        <row r="308">
          <cell r="C308" t="str">
            <v>Quantidade</v>
          </cell>
          <cell r="E308">
            <v>0</v>
          </cell>
        </row>
        <row r="309">
          <cell r="C309" t="str">
            <v>R$/cacamba</v>
          </cell>
          <cell r="E309">
            <v>62000</v>
          </cell>
          <cell r="G309">
            <v>0</v>
          </cell>
          <cell r="I309">
            <v>0</v>
          </cell>
          <cell r="K309" t="str">
            <v>R$/mes</v>
          </cell>
        </row>
        <row r="310">
          <cell r="E310">
            <v>0</v>
          </cell>
          <cell r="G310">
            <v>0</v>
          </cell>
        </row>
        <row r="311">
          <cell r="B311" t="str">
            <v>5.9.</v>
          </cell>
          <cell r="C311" t="str">
            <v xml:space="preserve">RESUMO VEÍCULOS COLETORES/COMPACTADORES </v>
          </cell>
        </row>
        <row r="313">
          <cell r="C313" t="str">
            <v>CONSUMO COMBUSTÍVEL</v>
          </cell>
          <cell r="G313">
            <v>0</v>
          </cell>
        </row>
        <row r="314">
          <cell r="C314" t="str">
            <v>MANUTENÇÃO</v>
          </cell>
          <cell r="G314">
            <v>0</v>
          </cell>
        </row>
        <row r="315">
          <cell r="C315" t="str">
            <v>PNEUS E CÂMARAS</v>
          </cell>
          <cell r="G315">
            <v>0</v>
          </cell>
        </row>
        <row r="316">
          <cell r="C316" t="str">
            <v>LUBRIFICAÇÃO E LAVAGEM</v>
          </cell>
          <cell r="G316">
            <v>0</v>
          </cell>
        </row>
        <row r="317">
          <cell r="C317" t="str">
            <v>LICENCIAMENTO E SEGUROS</v>
          </cell>
          <cell r="G317">
            <v>0</v>
          </cell>
        </row>
        <row r="318">
          <cell r="C318" t="str">
            <v>DEPRECIAÇÃO</v>
          </cell>
          <cell r="G318">
            <v>0</v>
          </cell>
        </row>
        <row r="319">
          <cell r="C319" t="str">
            <v>CUSTO DE CAPITAL</v>
          </cell>
          <cell r="G319">
            <v>0</v>
          </cell>
          <cell r="I319">
            <v>0</v>
          </cell>
          <cell r="K319" t="str">
            <v>R$/mes</v>
          </cell>
        </row>
        <row r="320">
          <cell r="G320">
            <v>0</v>
          </cell>
        </row>
        <row r="321">
          <cell r="A321" t="str">
            <v>6.</v>
          </cell>
          <cell r="B321" t="str">
            <v>UNIFORMES</v>
          </cell>
        </row>
        <row r="323">
          <cell r="C323" t="str">
            <v>MOTORISTAS</v>
          </cell>
        </row>
        <row r="325">
          <cell r="E325" t="str">
            <v>CALÇA E CAMISA /BRIM</v>
          </cell>
        </row>
        <row r="326">
          <cell r="E326" t="str">
            <v>Jogos/ano</v>
          </cell>
          <cell r="G326">
            <v>4</v>
          </cell>
        </row>
        <row r="327">
          <cell r="E327" t="str">
            <v>Preço Unitário</v>
          </cell>
          <cell r="G327">
            <v>25.91</v>
          </cell>
          <cell r="I327">
            <v>8.64</v>
          </cell>
        </row>
        <row r="328">
          <cell r="E328" t="str">
            <v>CALÇADO TIPO VULCABRÁS</v>
          </cell>
        </row>
        <row r="329">
          <cell r="E329" t="str">
            <v>Pares/ano</v>
          </cell>
          <cell r="G329">
            <v>2</v>
          </cell>
        </row>
        <row r="330">
          <cell r="E330" t="str">
            <v>Preço Unitario</v>
          </cell>
          <cell r="G330">
            <v>28.9</v>
          </cell>
          <cell r="I330">
            <v>4.82</v>
          </cell>
        </row>
        <row r="331">
          <cell r="E331" t="str">
            <v>BONÉ TIPO JOCKEY</v>
          </cell>
        </row>
        <row r="332">
          <cell r="E332" t="str">
            <v>Unid./ano</v>
          </cell>
          <cell r="G332">
            <v>2</v>
          </cell>
        </row>
        <row r="333">
          <cell r="E333" t="str">
            <v>Preço Unitário</v>
          </cell>
          <cell r="G333">
            <v>2.9</v>
          </cell>
          <cell r="I333">
            <v>0.48</v>
          </cell>
          <cell r="K333">
            <v>13.940000000000001</v>
          </cell>
          <cell r="M333" t="str">
            <v>R$/H. x mes</v>
          </cell>
        </row>
        <row r="335">
          <cell r="C335" t="str">
            <v>COLETORES</v>
          </cell>
        </row>
        <row r="337">
          <cell r="E337" t="str">
            <v>CALÇA DE BRIM</v>
          </cell>
        </row>
        <row r="338">
          <cell r="E338" t="str">
            <v>Unid./ano</v>
          </cell>
          <cell r="G338">
            <v>4</v>
          </cell>
        </row>
        <row r="339">
          <cell r="E339" t="str">
            <v>Preço Unitário</v>
          </cell>
          <cell r="G339">
            <v>13.01</v>
          </cell>
          <cell r="I339">
            <v>4.34</v>
          </cell>
        </row>
        <row r="340">
          <cell r="E340" t="str">
            <v>CAMISA DE BRIM</v>
          </cell>
        </row>
        <row r="341">
          <cell r="E341" t="str">
            <v>Unid./ano</v>
          </cell>
          <cell r="G341">
            <v>4</v>
          </cell>
        </row>
        <row r="342">
          <cell r="E342" t="str">
            <v>Preço Unitário</v>
          </cell>
          <cell r="G342">
            <v>12.9</v>
          </cell>
          <cell r="I342">
            <v>4.3</v>
          </cell>
        </row>
        <row r="343">
          <cell r="E343" t="str">
            <v>CALÇADO TIPO BAMBA</v>
          </cell>
          <cell r="G343" t="str">
            <v xml:space="preserve"> </v>
          </cell>
        </row>
        <row r="344">
          <cell r="E344" t="str">
            <v>Pares/ano</v>
          </cell>
          <cell r="G344">
            <v>12</v>
          </cell>
        </row>
        <row r="345">
          <cell r="E345" t="str">
            <v>Preço Unitário</v>
          </cell>
          <cell r="G345">
            <v>23.5</v>
          </cell>
          <cell r="I345">
            <v>23.5</v>
          </cell>
        </row>
        <row r="346">
          <cell r="E346" t="str">
            <v>BONÉ TIPO JOCKEY</v>
          </cell>
        </row>
        <row r="347">
          <cell r="E347" t="str">
            <v>Unid./ano</v>
          </cell>
          <cell r="G347">
            <v>2</v>
          </cell>
        </row>
        <row r="348">
          <cell r="E348" t="str">
            <v>Preço Unitário</v>
          </cell>
          <cell r="G348">
            <v>2.9</v>
          </cell>
          <cell r="I348">
            <v>0.48</v>
          </cell>
          <cell r="K348" t="str">
            <v xml:space="preserve"> </v>
          </cell>
          <cell r="M348" t="str">
            <v xml:space="preserve"> </v>
          </cell>
        </row>
        <row r="349">
          <cell r="E349" t="str">
            <v>LUVAS EM RASPA DE COURO</v>
          </cell>
          <cell r="G349" t="str">
            <v xml:space="preserve"> </v>
          </cell>
        </row>
        <row r="350">
          <cell r="E350" t="str">
            <v>Pares/ano</v>
          </cell>
          <cell r="G350">
            <v>18</v>
          </cell>
        </row>
        <row r="351">
          <cell r="E351" t="str">
            <v>Preço Unitário</v>
          </cell>
          <cell r="G351">
            <v>4.2</v>
          </cell>
          <cell r="I351">
            <v>6.3</v>
          </cell>
        </row>
        <row r="352">
          <cell r="E352" t="str">
            <v>COLETE DE PROTEÇÃO</v>
          </cell>
        </row>
        <row r="353">
          <cell r="E353" t="str">
            <v>Unid./ano</v>
          </cell>
          <cell r="G353">
            <v>2</v>
          </cell>
        </row>
        <row r="354">
          <cell r="E354" t="str">
            <v>Preço Unitário</v>
          </cell>
          <cell r="G354">
            <v>7</v>
          </cell>
          <cell r="I354">
            <v>1.17</v>
          </cell>
        </row>
        <row r="355">
          <cell r="E355" t="str">
            <v>CAPA DE CHUVA</v>
          </cell>
        </row>
        <row r="356">
          <cell r="E356" t="str">
            <v>Unid./ano</v>
          </cell>
          <cell r="G356">
            <v>1</v>
          </cell>
        </row>
        <row r="357">
          <cell r="E357" t="str">
            <v>Preço Unitário</v>
          </cell>
          <cell r="G357">
            <v>10</v>
          </cell>
          <cell r="I357">
            <v>0.83</v>
          </cell>
          <cell r="K357">
            <v>40.919999999999995</v>
          </cell>
          <cell r="M357" t="str">
            <v>R$/H. x mes</v>
          </cell>
        </row>
        <row r="358">
          <cell r="G358">
            <v>0</v>
          </cell>
          <cell r="I358">
            <v>0</v>
          </cell>
        </row>
        <row r="359">
          <cell r="C359" t="str">
            <v>CONSUMO MENSAL</v>
          </cell>
        </row>
        <row r="360">
          <cell r="E360" t="str">
            <v xml:space="preserve"> </v>
          </cell>
        </row>
        <row r="361">
          <cell r="C361" t="str">
            <v>MOTORISTAS</v>
          </cell>
        </row>
        <row r="362">
          <cell r="E362" t="str">
            <v>Homem x mes</v>
          </cell>
          <cell r="G362" t="e">
            <v>#REF!</v>
          </cell>
        </row>
        <row r="363">
          <cell r="E363" t="str">
            <v>R$/H. x mes</v>
          </cell>
          <cell r="G363">
            <v>13.940000000000001</v>
          </cell>
          <cell r="I363" t="e">
            <v>#REF!</v>
          </cell>
        </row>
        <row r="364">
          <cell r="G364">
            <v>0</v>
          </cell>
        </row>
        <row r="365">
          <cell r="C365" t="str">
            <v>COLETORES</v>
          </cell>
        </row>
        <row r="366">
          <cell r="E366" t="str">
            <v>Homem x mes</v>
          </cell>
          <cell r="G366" t="e">
            <v>#REF!</v>
          </cell>
        </row>
        <row r="367">
          <cell r="E367" t="str">
            <v>R$/H. x mes</v>
          </cell>
          <cell r="G367">
            <v>40.919999999999995</v>
          </cell>
          <cell r="I367" t="e">
            <v>#REF!</v>
          </cell>
          <cell r="K367" t="e">
            <v>#REF!</v>
          </cell>
          <cell r="M367" t="str">
            <v>R$/mês</v>
          </cell>
        </row>
        <row r="369">
          <cell r="G369">
            <v>0</v>
          </cell>
          <cell r="I369">
            <v>0</v>
          </cell>
        </row>
        <row r="370">
          <cell r="A370" t="str">
            <v>7.</v>
          </cell>
          <cell r="B370" t="str">
            <v>INSTALACOES (GARAGEM)</v>
          </cell>
        </row>
        <row r="372">
          <cell r="C372" t="str">
            <v>Foi considerada área em função das dimensões do veículo coletor.</v>
          </cell>
        </row>
        <row r="373">
          <cell r="C373" t="str">
            <v>custo mensal das instalações</v>
          </cell>
          <cell r="I373">
            <v>0</v>
          </cell>
          <cell r="K373" t="str">
            <v>R$/mês</v>
          </cell>
        </row>
        <row r="375">
          <cell r="A375" t="str">
            <v>8.</v>
          </cell>
          <cell r="B375" t="str">
            <v>RESUMO DOS CUSTOS OPERACIONAIS</v>
          </cell>
        </row>
        <row r="377">
          <cell r="C377" t="str">
            <v>MÃO-DE-OBRA DIRETA</v>
          </cell>
          <cell r="G377" t="e">
            <v>#REF!</v>
          </cell>
        </row>
        <row r="378">
          <cell r="C378" t="str">
            <v xml:space="preserve">VEÍCULOS COLETORES/COMPACTADORES </v>
          </cell>
          <cell r="G378">
            <v>0</v>
          </cell>
        </row>
        <row r="379">
          <cell r="C379" t="str">
            <v>UNIFORMES</v>
          </cell>
          <cell r="G379" t="e">
            <v>#REF!</v>
          </cell>
        </row>
        <row r="380">
          <cell r="C380" t="str">
            <v>INSTALACOES (GARAGEM)</v>
          </cell>
          <cell r="G380">
            <v>0</v>
          </cell>
          <cell r="I380" t="e">
            <v>#REF!</v>
          </cell>
          <cell r="K380" t="str">
            <v>R$/mês</v>
          </cell>
        </row>
        <row r="381">
          <cell r="G381">
            <v>0</v>
          </cell>
        </row>
        <row r="383">
          <cell r="A383" t="str">
            <v>9.</v>
          </cell>
          <cell r="B383" t="str">
            <v>MÃO-DE-OBRA DE SUPERVISÃO</v>
          </cell>
        </row>
        <row r="384">
          <cell r="C384" t="str">
            <v xml:space="preserve"> </v>
          </cell>
          <cell r="G384" t="str">
            <v>Fiscal Coleta</v>
          </cell>
          <cell r="K384" t="str">
            <v>Aux.Tráfego</v>
          </cell>
        </row>
        <row r="385">
          <cell r="C385" t="str">
            <v>R$ salário/mês</v>
          </cell>
          <cell r="E385">
            <v>0.5</v>
          </cell>
          <cell r="G385">
            <v>750</v>
          </cell>
          <cell r="K385">
            <v>225</v>
          </cell>
        </row>
        <row r="387">
          <cell r="E387" t="str">
            <v>Soma</v>
          </cell>
          <cell r="G387">
            <v>750</v>
          </cell>
          <cell r="K387">
            <v>225</v>
          </cell>
        </row>
        <row r="388">
          <cell r="C388" t="str">
            <v>Encargos Sociais</v>
          </cell>
          <cell r="E388">
            <v>1.0346000000000002</v>
          </cell>
          <cell r="G388">
            <v>775.95</v>
          </cell>
          <cell r="K388">
            <v>232.79</v>
          </cell>
        </row>
        <row r="389">
          <cell r="C389" t="str">
            <v>Vale Cesta</v>
          </cell>
          <cell r="G389">
            <v>38</v>
          </cell>
          <cell r="K389">
            <v>0</v>
          </cell>
        </row>
        <row r="390">
          <cell r="C390" t="str">
            <v>Vale Refeição</v>
          </cell>
          <cell r="G390">
            <v>88.4</v>
          </cell>
          <cell r="K390">
            <v>0</v>
          </cell>
        </row>
        <row r="391">
          <cell r="C391" t="str">
            <v>Vale Transporte</v>
          </cell>
          <cell r="G391">
            <v>0</v>
          </cell>
          <cell r="K391">
            <v>80.100000000000009</v>
          </cell>
        </row>
        <row r="392">
          <cell r="E392" t="str">
            <v>R$/H. x mes</v>
          </cell>
          <cell r="G392">
            <v>1652.3500000000001</v>
          </cell>
          <cell r="K392">
            <v>537.89</v>
          </cell>
        </row>
        <row r="394">
          <cell r="C394" t="str">
            <v>Função</v>
          </cell>
          <cell r="E394" t="str">
            <v>H.</v>
          </cell>
          <cell r="G394" t="str">
            <v xml:space="preserve">       R$/H.mes</v>
          </cell>
          <cell r="I394" t="str">
            <v xml:space="preserve">          R$/mes</v>
          </cell>
        </row>
        <row r="395">
          <cell r="C395" t="str">
            <v>Fiscal de Coleta:</v>
          </cell>
        </row>
        <row r="396">
          <cell r="C396" t="str">
            <v>diurno</v>
          </cell>
          <cell r="E396">
            <v>1</v>
          </cell>
        </row>
        <row r="397">
          <cell r="C397" t="str">
            <v>noturno</v>
          </cell>
          <cell r="E397">
            <v>0</v>
          </cell>
        </row>
        <row r="398">
          <cell r="C398" t="str">
            <v>total</v>
          </cell>
          <cell r="E398">
            <v>1</v>
          </cell>
          <cell r="G398">
            <v>1652.3500000000001</v>
          </cell>
          <cell r="I398">
            <v>1652.3500000000001</v>
          </cell>
        </row>
        <row r="399">
          <cell r="C399" t="str">
            <v>EncarregadoTráfego</v>
          </cell>
          <cell r="E399">
            <v>0</v>
          </cell>
          <cell r="G399">
            <v>0</v>
          </cell>
          <cell r="I399">
            <v>0</v>
          </cell>
        </row>
        <row r="400">
          <cell r="C400" t="str">
            <v>Auxiliar de Tráfego</v>
          </cell>
          <cell r="E400">
            <v>1</v>
          </cell>
          <cell r="G400">
            <v>537.89</v>
          </cell>
          <cell r="I400">
            <v>537.89</v>
          </cell>
          <cell r="K400">
            <v>2190.2400000000002</v>
          </cell>
          <cell r="M400" t="str">
            <v>R$/mes</v>
          </cell>
        </row>
        <row r="401">
          <cell r="I401">
            <v>0</v>
          </cell>
        </row>
        <row r="402">
          <cell r="A402" t="str">
            <v>10</v>
          </cell>
          <cell r="B402" t="str">
            <v>VEÍCULO PARA SUPERVISÃO DOS SERVIÇOS</v>
          </cell>
        </row>
        <row r="404">
          <cell r="C404">
            <v>1</v>
          </cell>
          <cell r="E404" t="str">
            <v>Pick-up Saveiro para supervisão e  fiscalizacao dos serviços</v>
          </cell>
        </row>
        <row r="406">
          <cell r="C406" t="str">
            <v>SAVEIRO VW ou similar:</v>
          </cell>
          <cell r="G406">
            <v>25994</v>
          </cell>
          <cell r="I406" t="str">
            <v>R$</v>
          </cell>
        </row>
        <row r="408">
          <cell r="C408" t="str">
            <v>Veiculos/mês</v>
          </cell>
          <cell r="E408">
            <v>1</v>
          </cell>
        </row>
        <row r="409">
          <cell r="C409" t="str">
            <v>km/dia</v>
          </cell>
          <cell r="E409">
            <v>100</v>
          </cell>
        </row>
        <row r="410">
          <cell r="C410" t="str">
            <v>dias/mês</v>
          </cell>
          <cell r="E410">
            <v>26.08</v>
          </cell>
          <cell r="G410">
            <v>2608</v>
          </cell>
          <cell r="I410" t="str">
            <v>km/mes</v>
          </cell>
        </row>
        <row r="411">
          <cell r="E411">
            <v>0</v>
          </cell>
        </row>
        <row r="412">
          <cell r="B412" t="str">
            <v>10.1.</v>
          </cell>
          <cell r="C412" t="str">
            <v>COMBUSTÍVEIS</v>
          </cell>
        </row>
        <row r="414">
          <cell r="C414" t="str">
            <v>km/mes</v>
          </cell>
          <cell r="G414">
            <v>2608</v>
          </cell>
        </row>
        <row r="415">
          <cell r="C415" t="str">
            <v>km/litro</v>
          </cell>
          <cell r="G415">
            <v>9.5</v>
          </cell>
        </row>
        <row r="416">
          <cell r="C416" t="str">
            <v>R$/litro</v>
          </cell>
          <cell r="G416">
            <v>2.2000000000000002</v>
          </cell>
          <cell r="I416">
            <v>603.96</v>
          </cell>
          <cell r="K416" t="str">
            <v>R$/mes</v>
          </cell>
        </row>
        <row r="417">
          <cell r="G417">
            <v>0</v>
          </cell>
        </row>
        <row r="418">
          <cell r="B418" t="str">
            <v>10.2.</v>
          </cell>
          <cell r="C418" t="str">
            <v>MANUTENÇÃO</v>
          </cell>
        </row>
        <row r="420">
          <cell r="C420" t="str">
            <v>R$/veiculo</v>
          </cell>
          <cell r="G420">
            <v>25994</v>
          </cell>
        </row>
        <row r="421">
          <cell r="C421" t="str">
            <v>Fator</v>
          </cell>
          <cell r="G421">
            <v>0.6</v>
          </cell>
        </row>
        <row r="422">
          <cell r="C422" t="str">
            <v>km/vida util</v>
          </cell>
          <cell r="G422">
            <v>60</v>
          </cell>
        </row>
        <row r="423">
          <cell r="C423" t="str">
            <v>Veiculos/mes</v>
          </cell>
          <cell r="G423">
            <v>1</v>
          </cell>
          <cell r="I423">
            <v>259.94</v>
          </cell>
          <cell r="K423" t="str">
            <v>R$/mes</v>
          </cell>
        </row>
        <row r="424">
          <cell r="G424">
            <v>0</v>
          </cell>
        </row>
        <row r="425">
          <cell r="B425" t="str">
            <v>10.3.</v>
          </cell>
          <cell r="C425" t="str">
            <v>PNEUS E CÂMARAS</v>
          </cell>
        </row>
        <row r="427">
          <cell r="C427" t="str">
            <v>Pneu</v>
          </cell>
          <cell r="E427">
            <v>95</v>
          </cell>
        </row>
        <row r="428">
          <cell r="C428" t="str">
            <v xml:space="preserve">Câmara </v>
          </cell>
          <cell r="E428">
            <v>0</v>
          </cell>
          <cell r="G428">
            <v>95</v>
          </cell>
          <cell r="I428" t="str">
            <v>R$/conj.</v>
          </cell>
        </row>
        <row r="429">
          <cell r="E429">
            <v>0</v>
          </cell>
        </row>
        <row r="430">
          <cell r="C430" t="str">
            <v>R$/conj.</v>
          </cell>
          <cell r="G430">
            <v>95</v>
          </cell>
        </row>
        <row r="431">
          <cell r="C431" t="str">
            <v>pneus e câmaras</v>
          </cell>
          <cell r="G431">
            <v>4</v>
          </cell>
        </row>
        <row r="432">
          <cell r="C432" t="str">
            <v>km/mes</v>
          </cell>
          <cell r="G432">
            <v>2608</v>
          </cell>
        </row>
        <row r="433">
          <cell r="C433" t="str">
            <v>km/ciclo</v>
          </cell>
          <cell r="G433">
            <v>45000</v>
          </cell>
          <cell r="I433">
            <v>22.02</v>
          </cell>
          <cell r="K433" t="str">
            <v>R$/mes</v>
          </cell>
        </row>
        <row r="434">
          <cell r="G434">
            <v>0</v>
          </cell>
        </row>
        <row r="435">
          <cell r="B435" t="str">
            <v>10.4.</v>
          </cell>
          <cell r="C435" t="str">
            <v>LUBRIFICAÇÃO E LAVAGEM</v>
          </cell>
        </row>
        <row r="437">
          <cell r="C437" t="str">
            <v>Motor</v>
          </cell>
        </row>
        <row r="438">
          <cell r="C438" t="str">
            <v>Carter</v>
          </cell>
          <cell r="E438">
            <v>3.5</v>
          </cell>
        </row>
        <row r="439">
          <cell r="C439" t="str">
            <v>Reposicao</v>
          </cell>
          <cell r="E439">
            <v>1.5</v>
          </cell>
          <cell r="G439">
            <v>5</v>
          </cell>
          <cell r="I439" t="str">
            <v>litros</v>
          </cell>
        </row>
        <row r="440">
          <cell r="C440" t="str">
            <v>litros</v>
          </cell>
          <cell r="E440">
            <v>5</v>
          </cell>
          <cell r="I440" t="str">
            <v xml:space="preserve"> </v>
          </cell>
        </row>
        <row r="441">
          <cell r="C441" t="str">
            <v>R$/litro</v>
          </cell>
          <cell r="E441">
            <v>6.24</v>
          </cell>
        </row>
        <row r="442">
          <cell r="C442" t="str">
            <v>km/ciclo</v>
          </cell>
          <cell r="E442">
            <v>5000</v>
          </cell>
          <cell r="G442">
            <v>6.0000000000000001E-3</v>
          </cell>
        </row>
        <row r="443">
          <cell r="C443" t="str">
            <v>Transmissao</v>
          </cell>
          <cell r="I443">
            <v>1.2437500000000001E-3</v>
          </cell>
        </row>
        <row r="444">
          <cell r="C444" t="str">
            <v>litros</v>
          </cell>
          <cell r="E444">
            <v>2.5</v>
          </cell>
        </row>
        <row r="445">
          <cell r="C445" t="str">
            <v>R$/litro</v>
          </cell>
          <cell r="E445">
            <v>9.9499999999999993</v>
          </cell>
        </row>
        <row r="446">
          <cell r="C446" t="str">
            <v>km/ciclo</v>
          </cell>
          <cell r="E446">
            <v>20000</v>
          </cell>
          <cell r="G446">
            <v>1.2437500000000001E-3</v>
          </cell>
          <cell r="I446">
            <v>7.2437500000000002E-3</v>
          </cell>
          <cell r="K446" t="str">
            <v>R$/km</v>
          </cell>
        </row>
        <row r="447">
          <cell r="C447" t="str">
            <v>Filtros</v>
          </cell>
        </row>
        <row r="448">
          <cell r="C448" t="str">
            <v>R$/km lubrif.</v>
          </cell>
          <cell r="E448">
            <v>7.2437500000000002E-3</v>
          </cell>
        </row>
        <row r="449">
          <cell r="C449" t="str">
            <v>Verba</v>
          </cell>
          <cell r="E449">
            <v>0.2</v>
          </cell>
          <cell r="G449">
            <v>1E-3</v>
          </cell>
        </row>
        <row r="450">
          <cell r="C450" t="str">
            <v>Lavagem</v>
          </cell>
        </row>
        <row r="451">
          <cell r="C451" t="str">
            <v>R$/km combust.</v>
          </cell>
          <cell r="E451">
            <v>0.23</v>
          </cell>
        </row>
        <row r="452">
          <cell r="C452" t="str">
            <v>Verba</v>
          </cell>
          <cell r="E452">
            <v>0.1</v>
          </cell>
          <cell r="G452">
            <v>2.3E-2</v>
          </cell>
          <cell r="I452">
            <v>3.1243750000000001E-2</v>
          </cell>
          <cell r="K452" t="str">
            <v>R$/km</v>
          </cell>
        </row>
        <row r="454">
          <cell r="C454" t="str">
            <v>Custo Mensal</v>
          </cell>
        </row>
        <row r="455">
          <cell r="C455" t="str">
            <v>R$/km</v>
          </cell>
          <cell r="G455">
            <v>3.1243750000000001E-2</v>
          </cell>
        </row>
        <row r="456">
          <cell r="C456" t="str">
            <v>km/mes</v>
          </cell>
          <cell r="G456">
            <v>2608</v>
          </cell>
          <cell r="I456">
            <v>81.48</v>
          </cell>
          <cell r="K456" t="str">
            <v>R$/mes</v>
          </cell>
        </row>
        <row r="457">
          <cell r="C457" t="str">
            <v xml:space="preserve"> </v>
          </cell>
          <cell r="G457">
            <v>0</v>
          </cell>
        </row>
        <row r="458">
          <cell r="B458" t="str">
            <v>10.5.</v>
          </cell>
          <cell r="C458" t="str">
            <v>LICENCIAMENTO E SEGUROS</v>
          </cell>
        </row>
        <row r="459">
          <cell r="J459" t="str">
            <v xml:space="preserve"> </v>
          </cell>
        </row>
        <row r="460">
          <cell r="C460" t="str">
            <v xml:space="preserve">Seguro obrigatório </v>
          </cell>
          <cell r="G460">
            <v>51.33</v>
          </cell>
        </row>
        <row r="461">
          <cell r="C461" t="str">
            <v>I.P.V.A (faixa B.2)</v>
          </cell>
          <cell r="G461">
            <v>519.88</v>
          </cell>
        </row>
        <row r="462">
          <cell r="C462" t="str">
            <v>Seguro Total</v>
          </cell>
          <cell r="G462">
            <v>2443.44</v>
          </cell>
          <cell r="I462">
            <v>3014.65</v>
          </cell>
          <cell r="K462" t="str">
            <v>R$/veic.x ano</v>
          </cell>
        </row>
        <row r="463">
          <cell r="G463">
            <v>0</v>
          </cell>
        </row>
        <row r="464">
          <cell r="C464" t="str">
            <v>R$/veic.x ano</v>
          </cell>
          <cell r="G464">
            <v>3014.65</v>
          </cell>
          <cell r="J464" t="str">
            <v xml:space="preserve"> </v>
          </cell>
        </row>
        <row r="465">
          <cell r="C465" t="str">
            <v>Veículos/mês</v>
          </cell>
          <cell r="D465" t="str">
            <v xml:space="preserve"> </v>
          </cell>
          <cell r="E465" t="str">
            <v xml:space="preserve"> </v>
          </cell>
          <cell r="G465">
            <v>1</v>
          </cell>
          <cell r="I465">
            <v>251.22</v>
          </cell>
          <cell r="K465" t="str">
            <v>R$/mes</v>
          </cell>
        </row>
        <row r="466">
          <cell r="G466">
            <v>0</v>
          </cell>
        </row>
        <row r="467">
          <cell r="B467" t="str">
            <v>10.6.</v>
          </cell>
          <cell r="C467" t="str">
            <v>DEPRECIACAO</v>
          </cell>
        </row>
        <row r="469">
          <cell r="C469" t="str">
            <v>R$/veiculo</v>
          </cell>
          <cell r="G469">
            <v>25994</v>
          </cell>
        </row>
        <row r="470">
          <cell r="C470" t="str">
            <v>Residual</v>
          </cell>
          <cell r="G470">
            <v>0.35</v>
          </cell>
        </row>
        <row r="471">
          <cell r="C471" t="str">
            <v xml:space="preserve">km/Vida util </v>
          </cell>
          <cell r="G471">
            <v>60</v>
          </cell>
        </row>
        <row r="472">
          <cell r="C472" t="str">
            <v>Veiculos/mes</v>
          </cell>
          <cell r="G472">
            <v>1</v>
          </cell>
          <cell r="I472">
            <v>281.60000000000002</v>
          </cell>
          <cell r="K472" t="str">
            <v>R$/mes</v>
          </cell>
        </row>
        <row r="473">
          <cell r="G473">
            <v>0</v>
          </cell>
          <cell r="I473" t="str">
            <v xml:space="preserve"> </v>
          </cell>
        </row>
        <row r="474">
          <cell r="B474" t="str">
            <v>10.7.</v>
          </cell>
          <cell r="C474" t="str">
            <v>CUSTO DE CAPITAL</v>
          </cell>
        </row>
        <row r="476">
          <cell r="C476" t="str">
            <v>C =</v>
          </cell>
          <cell r="E476" t="str">
            <v>[(2 + (n - 1)  (k + 1)) / 24 n]  j, onde:</v>
          </cell>
        </row>
        <row r="478">
          <cell r="E478" t="str">
            <v>k =</v>
          </cell>
          <cell r="G478">
            <v>0.35</v>
          </cell>
          <cell r="I478" t="str">
            <v>residual</v>
          </cell>
        </row>
        <row r="479">
          <cell r="E479" t="str">
            <v>n =</v>
          </cell>
          <cell r="G479">
            <v>5</v>
          </cell>
          <cell r="I479" t="str">
            <v>vida útil</v>
          </cell>
        </row>
        <row r="480">
          <cell r="E480" t="str">
            <v>j =</v>
          </cell>
          <cell r="G480">
            <v>0.12</v>
          </cell>
          <cell r="I480" t="str">
            <v>juros</v>
          </cell>
        </row>
        <row r="481">
          <cell r="G481">
            <v>0</v>
          </cell>
        </row>
        <row r="482">
          <cell r="E482" t="str">
            <v>Coef.Remuneracao</v>
          </cell>
          <cell r="G482">
            <v>7.4000000000000003E-3</v>
          </cell>
        </row>
        <row r="483">
          <cell r="E483" t="str">
            <v>Saveiro VW</v>
          </cell>
          <cell r="G483">
            <v>1</v>
          </cell>
        </row>
        <row r="484">
          <cell r="E484" t="str">
            <v>R$/eqpto</v>
          </cell>
          <cell r="G484">
            <v>25994</v>
          </cell>
          <cell r="I484">
            <v>192.36</v>
          </cell>
          <cell r="K484">
            <v>1692.5800000000004</v>
          </cell>
          <cell r="M484" t="str">
            <v>R$/mes</v>
          </cell>
        </row>
        <row r="485">
          <cell r="I485">
            <v>0</v>
          </cell>
          <cell r="K485">
            <v>0</v>
          </cell>
        </row>
        <row r="486">
          <cell r="B486" t="str">
            <v>10.8.</v>
          </cell>
          <cell r="C486" t="str">
            <v>RESUMO - VEÍCULO PARA SUPERVISÃO DOS SERVIÇOS</v>
          </cell>
        </row>
        <row r="488">
          <cell r="C488" t="str">
            <v>COMBUSTÍVEIS</v>
          </cell>
          <cell r="G488">
            <v>603.96</v>
          </cell>
        </row>
        <row r="489">
          <cell r="C489" t="str">
            <v>MANUTENÇÃO</v>
          </cell>
          <cell r="G489">
            <v>259.94</v>
          </cell>
        </row>
        <row r="490">
          <cell r="C490" t="str">
            <v>PNEUS E CÂMARAS</v>
          </cell>
          <cell r="G490">
            <v>22.02</v>
          </cell>
        </row>
        <row r="491">
          <cell r="C491" t="str">
            <v>LUBRIFICAÇÃO E LAVAGEM</v>
          </cell>
          <cell r="G491">
            <v>81.48</v>
          </cell>
        </row>
        <row r="492">
          <cell r="C492" t="str">
            <v>LICENCIAMENTO E SEGUROS</v>
          </cell>
          <cell r="G492">
            <v>251.22</v>
          </cell>
        </row>
        <row r="493">
          <cell r="C493" t="str">
            <v>DEPRECIACAO</v>
          </cell>
          <cell r="G493">
            <v>281.60000000000002</v>
          </cell>
        </row>
        <row r="494">
          <cell r="C494" t="str">
            <v>CUSTO DE CAPITAL</v>
          </cell>
          <cell r="G494">
            <v>192.36</v>
          </cell>
          <cell r="I494">
            <v>1692.5800000000004</v>
          </cell>
          <cell r="K494" t="str">
            <v>R$/mes</v>
          </cell>
        </row>
        <row r="495">
          <cell r="G495">
            <v>0</v>
          </cell>
        </row>
        <row r="496">
          <cell r="A496" t="str">
            <v>11.</v>
          </cell>
          <cell r="B496" t="str">
            <v>RESUMO DOS CUSTOS DE SUPERVISÃO</v>
          </cell>
        </row>
        <row r="498">
          <cell r="C498" t="str">
            <v>MÃO-DE-OBRA DE SUPERVISÃO</v>
          </cell>
          <cell r="G498">
            <v>2190.2400000000002</v>
          </cell>
        </row>
        <row r="499">
          <cell r="C499" t="str">
            <v>VEÍCULO PARA SUPERVISÃO DOS SERVIÇOS</v>
          </cell>
          <cell r="G499">
            <v>1692.5800000000004</v>
          </cell>
          <cell r="I499">
            <v>3882.8200000000006</v>
          </cell>
          <cell r="K499" t="str">
            <v>R$/mês</v>
          </cell>
        </row>
        <row r="500">
          <cell r="G500">
            <v>0</v>
          </cell>
        </row>
        <row r="501">
          <cell r="A501" t="str">
            <v>12.</v>
          </cell>
          <cell r="C501" t="str">
            <v>DESPESAS DE ADMINISTRACAO</v>
          </cell>
        </row>
        <row r="503">
          <cell r="C503" t="str">
            <v>18.00% sobre parte do custo direto e indireto para cobrir  despesas  com</v>
          </cell>
        </row>
        <row r="504">
          <cell r="C504" t="str">
            <v>honorários, salários e ordenados, taxas,despesas gerais como água,</v>
          </cell>
        </row>
        <row r="505">
          <cell r="C505" t="str">
            <v xml:space="preserve"> luz, telefones, impressos e outras.</v>
          </cell>
        </row>
        <row r="507">
          <cell r="C507" t="str">
            <v>Custos Operacionais</v>
          </cell>
          <cell r="G507" t="e">
            <v>#REF!</v>
          </cell>
        </row>
        <row r="508">
          <cell r="C508" t="str">
            <v>Custos Supervisão</v>
          </cell>
          <cell r="G508">
            <v>3882.8200000000006</v>
          </cell>
          <cell r="I508" t="e">
            <v>#REF!</v>
          </cell>
          <cell r="K508" t="str">
            <v>R$/mês</v>
          </cell>
        </row>
        <row r="509">
          <cell r="G509">
            <v>0</v>
          </cell>
        </row>
        <row r="510">
          <cell r="G510">
            <v>0</v>
          </cell>
          <cell r="I510">
            <v>0</v>
          </cell>
        </row>
        <row r="511">
          <cell r="C511" t="str">
            <v>Valor para Cálculo</v>
          </cell>
          <cell r="G511" t="e">
            <v>#REF!</v>
          </cell>
        </row>
        <row r="512">
          <cell r="C512" t="str">
            <v>Taxa de Administração</v>
          </cell>
          <cell r="G512">
            <v>0.18</v>
          </cell>
          <cell r="I512" t="e">
            <v>#REF!</v>
          </cell>
          <cell r="K512" t="str">
            <v>R$/mês</v>
          </cell>
        </row>
        <row r="513">
          <cell r="G513">
            <v>0</v>
          </cell>
        </row>
        <row r="514">
          <cell r="A514" t="str">
            <v>13.</v>
          </cell>
          <cell r="B514" t="str">
            <v>BENEFICIO</v>
          </cell>
        </row>
        <row r="516">
          <cell r="C516">
            <v>0.1</v>
          </cell>
          <cell r="E516" t="str">
            <v>sobre o total dos custos</v>
          </cell>
        </row>
        <row r="518">
          <cell r="C518" t="str">
            <v>Valor para cálculo</v>
          </cell>
          <cell r="G518" t="e">
            <v>#REF!</v>
          </cell>
        </row>
        <row r="519">
          <cell r="C519" t="str">
            <v>Beneficio</v>
          </cell>
          <cell r="G519">
            <v>0.1</v>
          </cell>
          <cell r="I519" t="e">
            <v>#REF!</v>
          </cell>
          <cell r="K519" t="str">
            <v>R$/mês</v>
          </cell>
        </row>
        <row r="520">
          <cell r="G520">
            <v>0</v>
          </cell>
        </row>
        <row r="522">
          <cell r="A522" t="str">
            <v>14.</v>
          </cell>
          <cell r="B522" t="str">
            <v>FATURAMENTO MENSAL (f)</v>
          </cell>
        </row>
        <row r="524">
          <cell r="C524" t="str">
            <v>Custos Operacionais</v>
          </cell>
          <cell r="G524" t="e">
            <v>#REF!</v>
          </cell>
        </row>
        <row r="525">
          <cell r="C525" t="str">
            <v>Custos Supervisão</v>
          </cell>
          <cell r="G525">
            <v>3882.8200000000006</v>
          </cell>
        </row>
        <row r="526">
          <cell r="C526" t="str">
            <v>despesas de administracao</v>
          </cell>
          <cell r="G526" t="e">
            <v>#REF!</v>
          </cell>
        </row>
        <row r="527">
          <cell r="C527" t="str">
            <v>beneficio</v>
          </cell>
          <cell r="G527" t="e">
            <v>#REF!</v>
          </cell>
          <cell r="I527" t="e">
            <v>#REF!</v>
          </cell>
          <cell r="K527" t="str">
            <v>R$/mês</v>
          </cell>
        </row>
        <row r="528">
          <cell r="G528">
            <v>0</v>
          </cell>
        </row>
        <row r="529">
          <cell r="A529" t="str">
            <v>15.</v>
          </cell>
          <cell r="B529" t="str">
            <v>ISS, PIS, COFINS e CPMF</v>
          </cell>
        </row>
        <row r="531">
          <cell r="C531" t="str">
            <v>Sobre o faturamento incidira as taxas de:</v>
          </cell>
        </row>
        <row r="533">
          <cell r="C533" t="str">
            <v>ISS</v>
          </cell>
          <cell r="E533">
            <v>0.05</v>
          </cell>
        </row>
        <row r="534">
          <cell r="C534" t="str">
            <v>PIS</v>
          </cell>
          <cell r="E534">
            <v>1.6500000000000001E-2</v>
          </cell>
        </row>
        <row r="535">
          <cell r="C535" t="str">
            <v>COFINS</v>
          </cell>
          <cell r="E535">
            <v>7.5999999999999998E-2</v>
          </cell>
        </row>
        <row r="536">
          <cell r="C536" t="str">
            <v>CPMF</v>
          </cell>
          <cell r="E536">
            <v>3.8E-3</v>
          </cell>
        </row>
        <row r="538">
          <cell r="G538" t="str">
            <v>taxas = f x (1/(1-PIS-ISS-COFINS-IRRF-CPMF)-1)</v>
          </cell>
          <cell r="I538" t="e">
            <v>#REF!</v>
          </cell>
        </row>
        <row r="540">
          <cell r="A540" t="str">
            <v>16.</v>
          </cell>
          <cell r="B540" t="str">
            <v>CUSTO MENSAL (Ct)</v>
          </cell>
        </row>
        <row r="542">
          <cell r="E542" t="str">
            <v>Ct = f  +  taxas</v>
          </cell>
          <cell r="I542" t="e">
            <v>#REF!</v>
          </cell>
          <cell r="K542" t="str">
            <v>R$/mês</v>
          </cell>
        </row>
        <row r="544">
          <cell r="A544" t="str">
            <v>17.</v>
          </cell>
          <cell r="B544" t="str">
            <v>CUSTO POR TONELADA DE LIXO COLETADO</v>
          </cell>
        </row>
        <row r="546">
          <cell r="E546" t="str">
            <v>C          =   ( R$ / mes ) / ( Q )</v>
          </cell>
        </row>
        <row r="547">
          <cell r="E547" t="str">
            <v xml:space="preserve">    unit</v>
          </cell>
        </row>
        <row r="549">
          <cell r="E549" t="str">
            <v>R$/mês</v>
          </cell>
          <cell r="G549" t="e">
            <v>#REF!</v>
          </cell>
          <cell r="H549" t="str">
            <v xml:space="preserve"> </v>
          </cell>
        </row>
        <row r="550">
          <cell r="E550" t="str">
            <v>Q (Lixo a ser coletado - item 1.3)</v>
          </cell>
          <cell r="G550">
            <v>0</v>
          </cell>
          <cell r="H550" t="str">
            <v xml:space="preserve"> </v>
          </cell>
          <cell r="I550" t="e">
            <v>#REF!</v>
          </cell>
          <cell r="J550" t="str">
            <v xml:space="preserve"> </v>
          </cell>
          <cell r="K550" t="str">
            <v>R$/t</v>
          </cell>
        </row>
        <row r="551">
          <cell r="G551">
            <v>0</v>
          </cell>
        </row>
        <row r="558">
          <cell r="A558" t="str">
            <v>18.</v>
          </cell>
          <cell r="B558" t="str">
            <v>TRANSPORTE FORA DOS LIMITES DA CIDADE</v>
          </cell>
        </row>
        <row r="560">
          <cell r="C560" t="str">
            <v>Cálculo do custo da tonelada por quilômetro para transporte de lixo para o</v>
          </cell>
        </row>
        <row r="561">
          <cell r="C561" t="str">
            <v>ponto de destinação indicado, fora do perímetro da Cidade</v>
          </cell>
        </row>
        <row r="563">
          <cell r="C563" t="str">
            <v xml:space="preserve">Para efeito de cálculo serao consideradas somente os gastos </v>
          </cell>
        </row>
        <row r="564">
          <cell r="C564" t="str">
            <v>reais incidentes sobre o transporte propriamente dito, ou seja,</v>
          </cell>
        </row>
        <row r="566">
          <cell r="C566" t="str">
            <v xml:space="preserve">                  - Operação de veículos</v>
          </cell>
        </row>
        <row r="567">
          <cell r="C567" t="str">
            <v xml:space="preserve">                  - Administração</v>
          </cell>
        </row>
        <row r="568">
          <cell r="C568" t="str">
            <v xml:space="preserve">                  - Gerenciamento</v>
          </cell>
        </row>
        <row r="569">
          <cell r="C569" t="str">
            <v xml:space="preserve">                  - Variáveis de Vendas (ISS, PIS, COFINS e CPMF)</v>
          </cell>
        </row>
        <row r="571">
          <cell r="C571" t="str">
            <v>uma vez que os gastos relativos à mão de obra direta e indireta,</v>
          </cell>
        </row>
        <row r="572">
          <cell r="C572" t="str">
            <v>uniformes, fiscalização, etc... já estão incluídas no custo</v>
          </cell>
        </row>
        <row r="573">
          <cell r="C573" t="str">
            <v>da coleta.</v>
          </cell>
        </row>
        <row r="575">
          <cell r="B575" t="str">
            <v>18.1.</v>
          </cell>
          <cell r="C575" t="str">
            <v>OPERAÇÃO DE VEÍCULO</v>
          </cell>
        </row>
        <row r="577">
          <cell r="B577" t="str">
            <v>-</v>
          </cell>
          <cell r="C577" t="str">
            <v>Combustível</v>
          </cell>
        </row>
        <row r="578">
          <cell r="C578" t="str">
            <v>R$/litro</v>
          </cell>
          <cell r="G578">
            <v>1.6</v>
          </cell>
        </row>
        <row r="579">
          <cell r="C579" t="str">
            <v>km/litro</v>
          </cell>
          <cell r="G579">
            <v>1.8</v>
          </cell>
          <cell r="I579">
            <v>0.89</v>
          </cell>
        </row>
        <row r="580">
          <cell r="G580">
            <v>0</v>
          </cell>
        </row>
        <row r="581">
          <cell r="B581" t="str">
            <v>-</v>
          </cell>
          <cell r="C581" t="str">
            <v>Manutenção</v>
          </cell>
        </row>
        <row r="582">
          <cell r="C582" t="str">
            <v>Despesas  consideradas anteriormente.</v>
          </cell>
        </row>
        <row r="584">
          <cell r="B584" t="str">
            <v>-</v>
          </cell>
          <cell r="C584" t="str">
            <v>Pneus e Câmaras</v>
          </cell>
        </row>
        <row r="586">
          <cell r="C586" t="str">
            <v>R$/conjunto</v>
          </cell>
          <cell r="G586">
            <v>7678</v>
          </cell>
        </row>
        <row r="587">
          <cell r="C587" t="str">
            <v>km/ciclo</v>
          </cell>
          <cell r="G587">
            <v>38000</v>
          </cell>
          <cell r="I587">
            <v>0.2</v>
          </cell>
        </row>
        <row r="588">
          <cell r="G588">
            <v>0</v>
          </cell>
        </row>
        <row r="589">
          <cell r="B589" t="str">
            <v>-</v>
          </cell>
          <cell r="C589" t="str">
            <v>Lubrificação</v>
          </cell>
        </row>
        <row r="591">
          <cell r="C591" t="str">
            <v>lubrificação</v>
          </cell>
          <cell r="G591">
            <v>0.161</v>
          </cell>
          <cell r="I591">
            <v>0.161</v>
          </cell>
        </row>
        <row r="592">
          <cell r="G592">
            <v>0</v>
          </cell>
        </row>
        <row r="593">
          <cell r="B593" t="str">
            <v>-</v>
          </cell>
          <cell r="C593" t="str">
            <v>Licenciamento e Seguros</v>
          </cell>
        </row>
        <row r="594">
          <cell r="C594" t="str">
            <v>Despesas  consideradas anteriormente.</v>
          </cell>
          <cell r="I594">
            <v>0</v>
          </cell>
        </row>
        <row r="596">
          <cell r="B596" t="str">
            <v>-</v>
          </cell>
          <cell r="C596" t="str">
            <v>Depreciação</v>
          </cell>
        </row>
        <row r="597">
          <cell r="C597" t="str">
            <v>Despesas  consideradas anteriormente.</v>
          </cell>
          <cell r="I597">
            <v>0</v>
          </cell>
        </row>
        <row r="599">
          <cell r="B599" t="str">
            <v>-</v>
          </cell>
          <cell r="C599" t="str">
            <v>Despesas de Capital</v>
          </cell>
        </row>
        <row r="600">
          <cell r="C600" t="str">
            <v>Despesas  consideradas anteriormente.</v>
          </cell>
          <cell r="I600">
            <v>0</v>
          </cell>
          <cell r="K600">
            <v>1.2510000000000001</v>
          </cell>
          <cell r="M600" t="str">
            <v>R$/km x viagem</v>
          </cell>
        </row>
        <row r="601">
          <cell r="I601">
            <v>0</v>
          </cell>
        </row>
        <row r="602">
          <cell r="B602" t="str">
            <v>18.2.</v>
          </cell>
          <cell r="C602" t="str">
            <v>ADMINISTRACAO</v>
          </cell>
        </row>
        <row r="604">
          <cell r="C604">
            <v>0.18</v>
          </cell>
          <cell r="E604" t="str">
            <v xml:space="preserve">de: custo de operacao </v>
          </cell>
        </row>
        <row r="606">
          <cell r="C606" t="str">
            <v>Taxa</v>
          </cell>
          <cell r="G606">
            <v>0.18</v>
          </cell>
        </row>
        <row r="607">
          <cell r="C607" t="str">
            <v>R$/Custo Operacional</v>
          </cell>
          <cell r="G607">
            <v>1.2510000000000001</v>
          </cell>
          <cell r="I607">
            <v>0.23</v>
          </cell>
        </row>
        <row r="608">
          <cell r="G608">
            <v>0</v>
          </cell>
        </row>
        <row r="610">
          <cell r="B610" t="str">
            <v>18.3.</v>
          </cell>
          <cell r="C610" t="str">
            <v>BENEFÍCIO</v>
          </cell>
        </row>
        <row r="612">
          <cell r="C612">
            <v>0.06</v>
          </cell>
          <cell r="E612" t="str">
            <v>sobre o total dos custos excluindo depreciações</v>
          </cell>
        </row>
        <row r="614">
          <cell r="C614" t="str">
            <v>custos diretos e indiretos (excluindo depreciações)</v>
          </cell>
        </row>
        <row r="616">
          <cell r="C616" t="str">
            <v>Operação da Frota</v>
          </cell>
          <cell r="G616">
            <v>1.2510000000000001</v>
          </cell>
        </row>
        <row r="617">
          <cell r="C617" t="str">
            <v>Despesas de Administração</v>
          </cell>
          <cell r="G617">
            <v>0.23</v>
          </cell>
        </row>
        <row r="618">
          <cell r="C618" t="str">
            <v>Benefício</v>
          </cell>
          <cell r="G618">
            <v>0.06</v>
          </cell>
          <cell r="I618">
            <v>0.09</v>
          </cell>
          <cell r="K618" t="str">
            <v>R$/km</v>
          </cell>
        </row>
        <row r="619">
          <cell r="C619" t="str">
            <v xml:space="preserve"> </v>
          </cell>
          <cell r="G619">
            <v>0</v>
          </cell>
          <cell r="I619" t="str">
            <v xml:space="preserve"> </v>
          </cell>
        </row>
        <row r="621">
          <cell r="B621" t="str">
            <v>18.4.</v>
          </cell>
          <cell r="C621" t="str">
            <v>FATURAMENTO MENSAL (f)</v>
          </cell>
        </row>
        <row r="623">
          <cell r="C623" t="str">
            <v>Operação da Frota</v>
          </cell>
          <cell r="G623">
            <v>1.2510000000000001</v>
          </cell>
        </row>
        <row r="624">
          <cell r="C624" t="str">
            <v>Despesas de Administração</v>
          </cell>
          <cell r="G624">
            <v>0.23</v>
          </cell>
        </row>
        <row r="625">
          <cell r="C625" t="str">
            <v>Benefício</v>
          </cell>
          <cell r="G625">
            <v>0.09</v>
          </cell>
          <cell r="I625">
            <v>1.5710000000000002</v>
          </cell>
          <cell r="J625" t="str">
            <v xml:space="preserve"> </v>
          </cell>
          <cell r="K625" t="str">
            <v>R$/km</v>
          </cell>
        </row>
        <row r="626">
          <cell r="G626">
            <v>0</v>
          </cell>
        </row>
        <row r="627">
          <cell r="B627" t="str">
            <v>18.5.</v>
          </cell>
          <cell r="C627" t="str">
            <v>VARIÁVEIS DE VENDAS</v>
          </cell>
        </row>
        <row r="629">
          <cell r="C629" t="str">
            <v>Sobre o faturamento incidira as taxas de:</v>
          </cell>
        </row>
        <row r="631">
          <cell r="C631" t="str">
            <v>ISS</v>
          </cell>
          <cell r="E631">
            <v>0.05</v>
          </cell>
        </row>
        <row r="632">
          <cell r="C632" t="str">
            <v>PIS</v>
          </cell>
          <cell r="E632">
            <v>1.6500000000000001E-2</v>
          </cell>
        </row>
        <row r="633">
          <cell r="C633" t="str">
            <v>COFINS</v>
          </cell>
          <cell r="E633">
            <v>7.5999999999999998E-2</v>
          </cell>
        </row>
        <row r="634">
          <cell r="C634" t="str">
            <v>CPMF</v>
          </cell>
          <cell r="E634">
            <v>3.8E-3</v>
          </cell>
        </row>
        <row r="636">
          <cell r="B636" t="str">
            <v>18.6.</v>
          </cell>
          <cell r="C636" t="str">
            <v>CUSTO MENSAL (Ct)</v>
          </cell>
        </row>
        <row r="637">
          <cell r="I637" t="str">
            <v xml:space="preserve"> </v>
          </cell>
        </row>
        <row r="638">
          <cell r="E638" t="str">
            <v>Ct = f / (1 - PIS - ISS - COFINS - CPMF- IRPJ.)  =</v>
          </cell>
          <cell r="G638">
            <v>1.84</v>
          </cell>
          <cell r="H638" t="str">
            <v xml:space="preserve"> </v>
          </cell>
          <cell r="I638" t="str">
            <v>R$/km</v>
          </cell>
        </row>
        <row r="640">
          <cell r="B640" t="str">
            <v>18.7.</v>
          </cell>
          <cell r="C640" t="str">
            <v>PREÇO POR TONELADA POR QUILÔMETRO (R$/t x km)</v>
          </cell>
        </row>
        <row r="642">
          <cell r="C642" t="str">
            <v>Em função dos veículos adotados para a coleta e da carga média</v>
          </cell>
        </row>
        <row r="643">
          <cell r="C643" t="str">
            <v>por viagens por dia, o preço da tonelada por km, será:</v>
          </cell>
        </row>
        <row r="645">
          <cell r="C645" t="str">
            <v>R$/km</v>
          </cell>
          <cell r="G645">
            <v>1.84</v>
          </cell>
          <cell r="H645" t="str">
            <v xml:space="preserve"> </v>
          </cell>
        </row>
        <row r="646">
          <cell r="C646" t="str">
            <v>t/viagem</v>
          </cell>
          <cell r="G646">
            <v>6.8</v>
          </cell>
          <cell r="I646">
            <v>0.27</v>
          </cell>
          <cell r="J646" t="str">
            <v xml:space="preserve"> </v>
          </cell>
          <cell r="K646" t="str">
            <v>R$/t x km</v>
          </cell>
        </row>
        <row r="647">
          <cell r="G647">
            <v>0</v>
          </cell>
        </row>
        <row r="648">
          <cell r="B648" t="str">
            <v>18.8.</v>
          </cell>
          <cell r="C648" t="str">
            <v>QUILOMETRAGEM PERCORRIDA</v>
          </cell>
        </row>
        <row r="650">
          <cell r="C650" t="str">
            <v xml:space="preserve">Como o pagamento da quilometragem é efetuado em função da menor  distância  em  linha  reta </v>
          </cell>
        </row>
        <row r="651">
          <cell r="C651" t="str">
            <v>entre o local de descarga e o ponto mais próximo do perímetro de coleta, o percurso efetivamente</v>
          </cell>
        </row>
        <row r="652">
          <cell r="C652" t="str">
            <v>percorrido será considerado como 1,5 vezes a distância em linha reta, nos dois sentidos (ida e volta).</v>
          </cell>
        </row>
        <row r="653">
          <cell r="C653" t="str">
            <v>Nestas condições:  1km x 1,5 x 2 = 3</v>
          </cell>
          <cell r="E653" t="str">
            <v xml:space="preserve">  1km x 1,5 x 2 = 3</v>
          </cell>
        </row>
        <row r="655">
          <cell r="C655" t="str">
            <v>Fator de percurso</v>
          </cell>
          <cell r="E655">
            <v>1.5</v>
          </cell>
        </row>
        <row r="656">
          <cell r="C656" t="str">
            <v>Ida e volta</v>
          </cell>
          <cell r="E656">
            <v>2</v>
          </cell>
        </row>
        <row r="657">
          <cell r="C657" t="str">
            <v>R$/t x km</v>
          </cell>
          <cell r="E657">
            <v>0.27</v>
          </cell>
          <cell r="G657">
            <v>0.81</v>
          </cell>
          <cell r="I657" t="str">
            <v>R$/t x km</v>
          </cell>
        </row>
        <row r="658">
          <cell r="E658">
            <v>0</v>
          </cell>
        </row>
        <row r="660">
          <cell r="C660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s uteis - Coleta"/>
      <sheetName val="tonelagem"/>
      <sheetName val="Número Habitantes"/>
      <sheetName val="Viagens"/>
      <sheetName val="Veic. Esc. Diurno"/>
      <sheetName val="Veic. Esc. Noturno"/>
      <sheetName val="Total de Veic."/>
      <sheetName val="Quilometragem Total"/>
      <sheetName val="Km Vega+CEEMA (Salvador)"/>
      <sheetName val="Quilometragem de Setor"/>
      <sheetName val="Combustível"/>
      <sheetName val="Número de Garis"/>
      <sheetName val="Número de Veículos de Produção"/>
      <sheetName val="Número de Funcionários Produção"/>
      <sheetName val="Número de Funcionários Coleta"/>
      <sheetName val="Total de Funcionários"/>
      <sheetName val="Sacos Plásticos"/>
      <sheetName val="Numero Varredores Escala"/>
      <sheetName val="km varrida total"/>
      <sheetName val="Dias uteis - Varrição"/>
      <sheetName val="ISO-Tonelada-Total horas pagas"/>
      <sheetName val="ISO-km varrida-horas pagas"/>
      <sheetName val="ISO-Absenteísmo Coletor"/>
      <sheetName val="ISO-Absenteísmo Varredor"/>
      <sheetName val="ISO-Absenteísmo Motorista"/>
      <sheetName val="Esc. Veic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CBDI"/>
      <sheetName val="Buriti-São Sebastião"/>
      <sheetName val="Buriti-Augustinópolis"/>
      <sheetName val="Axixá-Augustinópolis"/>
      <sheetName val="Axixá-BR230"/>
      <sheetName val="Sítio Novo-São Miguel-Bela Vist"/>
      <sheetName val="Araguaína-Filadélfia"/>
      <sheetName val="TO222-Babaçulândia"/>
      <sheetName val="terrap br153-arapoema"/>
      <sheetName val="oae br153-arapoema"/>
      <sheetName val="terrap. mte carmo-porto"/>
      <sheetName val="terrap mte do carmo - pte alta"/>
      <sheetName val="OAE mte do carmo - pte alta"/>
      <sheetName val="TOTAL GERAL"/>
      <sheetName val="cronogram buriti-são sebastião"/>
      <sheetName val="cronogram buriti-augustinópolis"/>
      <sheetName val="cronograma axixá-augustinópoli "/>
      <sheetName val="cronogram axixá-br230"/>
      <sheetName val="cronograma sítio novo-bela vist"/>
      <sheetName val="cronogram argauína-filadélfia"/>
      <sheetName val="cronograma to222-babnaçulândia"/>
      <sheetName val="cronograma br153-arapoema"/>
      <sheetName val="cronograma carmo-porto"/>
      <sheetName val="cronograma carmo-pte al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RJUL99)"/>
      <sheetName val="OBRJUL98"/>
      <sheetName val="OBRJU95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RTINS"/>
      <sheetName val="Corrigida ate out-2008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ÓRM"/>
      <sheetName val="ID"/>
      <sheetName val="1"/>
      <sheetName val="MD"/>
      <sheetName val="2"/>
      <sheetName val="VZ"/>
      <sheetName val="EEA1Bomba"/>
      <sheetName val="EEA2Bombas"/>
      <sheetName val="RES"/>
      <sheetName val="REDE"/>
      <sheetName val="3"/>
      <sheetName val="LM EEAT1"/>
      <sheetName val="LM AAT"/>
      <sheetName val="LM TRAVESSIA"/>
      <sheetName val="LM INTERL"/>
      <sheetName val="LM RAP"/>
      <sheetName val="LM EEAT2"/>
      <sheetName val="LM REL"/>
      <sheetName val="LMREDE"/>
      <sheetName val="4"/>
      <sheetName val="FDEEAT1bomba"/>
      <sheetName val="FDEEAT2bombas"/>
      <sheetName val="FDRESMET RAP"/>
      <sheetName val="FDRESMET REL"/>
      <sheetName val="FD"/>
      <sheetName val="FDVRP"/>
      <sheetName val="5"/>
      <sheetName val="6"/>
      <sheetName val="Plan1"/>
    </sheetNames>
    <sheetDataSet>
      <sheetData sheetId="0">
        <row r="74">
          <cell r="J74">
            <v>0</v>
          </cell>
          <cell r="K74" t="str">
            <v>1/4</v>
          </cell>
        </row>
        <row r="75">
          <cell r="J75">
            <v>0.26</v>
          </cell>
          <cell r="K75" t="str">
            <v>1/3</v>
          </cell>
        </row>
        <row r="76">
          <cell r="J76">
            <v>0.34</v>
          </cell>
          <cell r="K76" t="str">
            <v>1/2</v>
          </cell>
        </row>
        <row r="77">
          <cell r="F77">
            <v>0</v>
          </cell>
          <cell r="G77">
            <v>50</v>
          </cell>
          <cell r="J77">
            <v>0.51</v>
          </cell>
          <cell r="K77" t="str">
            <v>3/4</v>
          </cell>
        </row>
        <row r="78">
          <cell r="F78">
            <v>2</v>
          </cell>
          <cell r="G78">
            <v>30</v>
          </cell>
          <cell r="J78">
            <v>0.76</v>
          </cell>
          <cell r="K78" t="str">
            <v>1</v>
          </cell>
        </row>
        <row r="79">
          <cell r="F79">
            <v>5</v>
          </cell>
          <cell r="G79">
            <v>20</v>
          </cell>
          <cell r="J79">
            <v>1.01</v>
          </cell>
          <cell r="K79" t="str">
            <v>1 1/2</v>
          </cell>
        </row>
        <row r="80">
          <cell r="F80">
            <v>10</v>
          </cell>
          <cell r="G80">
            <v>15</v>
          </cell>
          <cell r="J80">
            <v>1.51</v>
          </cell>
          <cell r="K80" t="str">
            <v>2</v>
          </cell>
        </row>
        <row r="81">
          <cell r="F81">
            <v>20</v>
          </cell>
          <cell r="G81">
            <v>10</v>
          </cell>
          <cell r="J81">
            <v>2.0099999999999998</v>
          </cell>
          <cell r="K81" t="str">
            <v>3</v>
          </cell>
        </row>
        <row r="82">
          <cell r="J82">
            <v>3.01</v>
          </cell>
          <cell r="K82" t="str">
            <v>5</v>
          </cell>
        </row>
        <row r="83">
          <cell r="J83">
            <v>5.01</v>
          </cell>
          <cell r="K83" t="str">
            <v>6</v>
          </cell>
        </row>
        <row r="84">
          <cell r="J84">
            <v>6.01</v>
          </cell>
          <cell r="K84" t="str">
            <v>7 1/2</v>
          </cell>
        </row>
        <row r="85">
          <cell r="J85">
            <v>7.51</v>
          </cell>
          <cell r="K85" t="str">
            <v>10</v>
          </cell>
        </row>
        <row r="86">
          <cell r="J86">
            <v>10.01</v>
          </cell>
          <cell r="K86" t="str">
            <v>12</v>
          </cell>
        </row>
        <row r="87">
          <cell r="J87">
            <v>12.01</v>
          </cell>
          <cell r="K87" t="str">
            <v>15</v>
          </cell>
        </row>
        <row r="88">
          <cell r="J88">
            <v>15.01</v>
          </cell>
          <cell r="K88" t="str">
            <v>20</v>
          </cell>
        </row>
        <row r="89">
          <cell r="J89">
            <v>20.010000000000002</v>
          </cell>
          <cell r="K89" t="str">
            <v>25</v>
          </cell>
        </row>
        <row r="90">
          <cell r="J90">
            <v>25.01</v>
          </cell>
          <cell r="K90" t="str">
            <v>35</v>
          </cell>
        </row>
        <row r="91">
          <cell r="J91">
            <v>35.01</v>
          </cell>
          <cell r="K91" t="str">
            <v>40</v>
          </cell>
        </row>
        <row r="92">
          <cell r="J92">
            <v>40.01</v>
          </cell>
          <cell r="K92" t="str">
            <v>45</v>
          </cell>
        </row>
        <row r="93">
          <cell r="J93">
            <v>45.01</v>
          </cell>
          <cell r="K93" t="str">
            <v>50</v>
          </cell>
        </row>
        <row r="94">
          <cell r="J94">
            <v>50.01</v>
          </cell>
          <cell r="K94" t="str">
            <v>60</v>
          </cell>
        </row>
        <row r="95">
          <cell r="J95">
            <v>60.01</v>
          </cell>
          <cell r="K95" t="str">
            <v>80</v>
          </cell>
        </row>
        <row r="96">
          <cell r="J96">
            <v>80.010000000000005</v>
          </cell>
          <cell r="K96" t="str">
            <v>100</v>
          </cell>
        </row>
        <row r="97">
          <cell r="J97">
            <v>100.01</v>
          </cell>
          <cell r="K97" t="str">
            <v>125</v>
          </cell>
        </row>
        <row r="98">
          <cell r="J98">
            <v>125.01</v>
          </cell>
          <cell r="K98" t="str">
            <v>125</v>
          </cell>
        </row>
        <row r="193">
          <cell r="B193">
            <v>0</v>
          </cell>
          <cell r="C193">
            <v>1.5</v>
          </cell>
        </row>
        <row r="194">
          <cell r="B194">
            <v>1</v>
          </cell>
          <cell r="C194">
            <v>1.45</v>
          </cell>
        </row>
        <row r="195">
          <cell r="B195">
            <v>2</v>
          </cell>
          <cell r="C195">
            <v>1.42</v>
          </cell>
        </row>
        <row r="196">
          <cell r="B196">
            <v>3</v>
          </cell>
          <cell r="C196">
            <v>1.4</v>
          </cell>
        </row>
        <row r="197">
          <cell r="B197">
            <v>4</v>
          </cell>
          <cell r="C197">
            <v>1.37</v>
          </cell>
        </row>
        <row r="198">
          <cell r="B198">
            <v>5</v>
          </cell>
          <cell r="C198">
            <v>1.35</v>
          </cell>
        </row>
        <row r="199">
          <cell r="B199">
            <v>6</v>
          </cell>
          <cell r="C199">
            <v>1.33</v>
          </cell>
        </row>
        <row r="200">
          <cell r="B200">
            <v>7</v>
          </cell>
          <cell r="C200">
            <v>1.32</v>
          </cell>
        </row>
        <row r="201">
          <cell r="B201">
            <v>8</v>
          </cell>
          <cell r="C201">
            <v>1.3</v>
          </cell>
        </row>
        <row r="202">
          <cell r="B202">
            <v>9</v>
          </cell>
          <cell r="C202">
            <v>1.28</v>
          </cell>
        </row>
        <row r="203">
          <cell r="B203">
            <v>10</v>
          </cell>
          <cell r="C203">
            <v>1.27</v>
          </cell>
        </row>
        <row r="204">
          <cell r="B204">
            <v>11</v>
          </cell>
          <cell r="C204">
            <v>1.25</v>
          </cell>
        </row>
        <row r="205">
          <cell r="B205">
            <v>12</v>
          </cell>
          <cell r="C205">
            <v>1.24</v>
          </cell>
        </row>
        <row r="206">
          <cell r="B206">
            <v>13</v>
          </cell>
          <cell r="C206">
            <v>1.23</v>
          </cell>
        </row>
        <row r="207">
          <cell r="B207">
            <v>14</v>
          </cell>
          <cell r="C207">
            <v>1.22</v>
          </cell>
        </row>
        <row r="208">
          <cell r="B208">
            <v>15</v>
          </cell>
          <cell r="C208">
            <v>1.21</v>
          </cell>
        </row>
        <row r="209">
          <cell r="B209">
            <v>16</v>
          </cell>
          <cell r="C209">
            <v>1.2</v>
          </cell>
        </row>
        <row r="210">
          <cell r="B210">
            <v>17</v>
          </cell>
          <cell r="C210">
            <v>1.19</v>
          </cell>
        </row>
        <row r="211">
          <cell r="B211">
            <v>18</v>
          </cell>
          <cell r="C211">
            <v>1.18</v>
          </cell>
        </row>
        <row r="212">
          <cell r="B212">
            <v>19</v>
          </cell>
          <cell r="C212">
            <v>1.17</v>
          </cell>
        </row>
        <row r="213">
          <cell r="B213">
            <v>20</v>
          </cell>
          <cell r="C213">
            <v>1.17</v>
          </cell>
        </row>
        <row r="214">
          <cell r="B214">
            <v>21</v>
          </cell>
          <cell r="C214">
            <v>1.1599999999999999</v>
          </cell>
        </row>
        <row r="215">
          <cell r="B215">
            <v>22</v>
          </cell>
          <cell r="C215">
            <v>1.1499999999999999</v>
          </cell>
        </row>
        <row r="216">
          <cell r="B216">
            <v>23</v>
          </cell>
          <cell r="C216">
            <v>1.1399999999999999</v>
          </cell>
        </row>
        <row r="217">
          <cell r="B217">
            <v>24</v>
          </cell>
          <cell r="C217">
            <v>1.1299999999999999</v>
          </cell>
        </row>
        <row r="218">
          <cell r="B218">
            <v>25</v>
          </cell>
          <cell r="C218">
            <v>1.1200000000000001</v>
          </cell>
        </row>
        <row r="219">
          <cell r="B219">
            <v>26</v>
          </cell>
          <cell r="C219">
            <v>1.1100000000000001</v>
          </cell>
        </row>
        <row r="220">
          <cell r="B220">
            <v>27</v>
          </cell>
          <cell r="C220">
            <v>1.1000000000000001</v>
          </cell>
        </row>
        <row r="221">
          <cell r="B221">
            <v>28</v>
          </cell>
          <cell r="C221">
            <v>1.0900000000000001</v>
          </cell>
        </row>
        <row r="222">
          <cell r="B222">
            <v>29</v>
          </cell>
          <cell r="C222">
            <v>1.08</v>
          </cell>
        </row>
        <row r="223">
          <cell r="B223">
            <v>30</v>
          </cell>
          <cell r="C223">
            <v>1.07</v>
          </cell>
        </row>
        <row r="224">
          <cell r="B224">
            <v>31</v>
          </cell>
          <cell r="C224">
            <v>1.05</v>
          </cell>
        </row>
        <row r="225">
          <cell r="B225">
            <v>32</v>
          </cell>
          <cell r="C225">
            <v>1.03</v>
          </cell>
        </row>
        <row r="226">
          <cell r="B226">
            <v>33</v>
          </cell>
          <cell r="C226">
            <v>1</v>
          </cell>
        </row>
      </sheetData>
      <sheetData sheetId="1">
        <row r="8">
          <cell r="B8">
            <v>1381</v>
          </cell>
        </row>
        <row r="9">
          <cell r="B9">
            <v>4</v>
          </cell>
        </row>
        <row r="10">
          <cell r="B10">
            <v>150</v>
          </cell>
        </row>
        <row r="11">
          <cell r="B11">
            <v>1.2</v>
          </cell>
        </row>
        <row r="12">
          <cell r="B12">
            <v>1.5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nculos (Não Mexer)"/>
      <sheetName val="Saldos Iniciais"/>
      <sheetName val="Planejamento"/>
      <sheetName val="Medições Diretas"/>
      <sheetName val="Boletim de Medição"/>
      <sheetName val="Comparativo Quantitativo"/>
      <sheetName val="Comparativo Preços"/>
      <sheetName val="Resumo por Serviço"/>
      <sheetName val="Resumo da Proposta"/>
      <sheetName val="Proposta"/>
      <sheetName val="Vínculos"/>
      <sheetName val="Resumo para Conferência"/>
      <sheetName val="Carta à C. E. F."/>
      <sheetName val="Canteiro"/>
    </sheetNames>
    <sheetDataSet>
      <sheetData sheetId="0">
        <row r="3">
          <cell r="E3">
            <v>50</v>
          </cell>
          <cell r="G3">
            <v>0</v>
          </cell>
          <cell r="I3">
            <v>0</v>
          </cell>
          <cell r="M3">
            <v>1</v>
          </cell>
          <cell r="P3">
            <v>1</v>
          </cell>
        </row>
        <row r="4">
          <cell r="B4">
            <v>50</v>
          </cell>
          <cell r="E4">
            <v>0</v>
          </cell>
          <cell r="G4">
            <v>0</v>
          </cell>
          <cell r="I4">
            <v>0</v>
          </cell>
          <cell r="M4">
            <v>2</v>
          </cell>
          <cell r="P4">
            <v>0</v>
          </cell>
        </row>
        <row r="5">
          <cell r="E5">
            <v>0</v>
          </cell>
          <cell r="G5">
            <v>0</v>
          </cell>
          <cell r="I5">
            <v>0</v>
          </cell>
          <cell r="M5">
            <v>3</v>
          </cell>
          <cell r="P5">
            <v>0</v>
          </cell>
        </row>
        <row r="6">
          <cell r="E6">
            <v>0</v>
          </cell>
          <cell r="G6">
            <v>0</v>
          </cell>
          <cell r="I6">
            <v>0</v>
          </cell>
          <cell r="M6">
            <v>4</v>
          </cell>
          <cell r="P6">
            <v>0</v>
          </cell>
        </row>
        <row r="7">
          <cell r="E7">
            <v>0</v>
          </cell>
          <cell r="G7">
            <v>0</v>
          </cell>
          <cell r="I7">
            <v>0</v>
          </cell>
          <cell r="M7">
            <v>0</v>
          </cell>
          <cell r="P7">
            <v>0</v>
          </cell>
        </row>
        <row r="8">
          <cell r="E8">
            <v>0</v>
          </cell>
          <cell r="G8">
            <v>0</v>
          </cell>
          <cell r="I8">
            <v>0</v>
          </cell>
          <cell r="M8">
            <v>6</v>
          </cell>
          <cell r="P8">
            <v>0</v>
          </cell>
        </row>
        <row r="9">
          <cell r="E9">
            <v>0</v>
          </cell>
          <cell r="G9">
            <v>0</v>
          </cell>
          <cell r="I9">
            <v>0</v>
          </cell>
          <cell r="M9">
            <v>0</v>
          </cell>
          <cell r="P9">
            <v>0</v>
          </cell>
        </row>
        <row r="10">
          <cell r="E10">
            <v>0</v>
          </cell>
          <cell r="G10">
            <v>0</v>
          </cell>
          <cell r="I10">
            <v>0</v>
          </cell>
          <cell r="M10">
            <v>0</v>
          </cell>
          <cell r="P10">
            <v>0</v>
          </cell>
        </row>
        <row r="11">
          <cell r="E11">
            <v>0</v>
          </cell>
          <cell r="G11">
            <v>0</v>
          </cell>
          <cell r="I11">
            <v>0</v>
          </cell>
          <cell r="M11">
            <v>0</v>
          </cell>
          <cell r="P11">
            <v>0</v>
          </cell>
        </row>
        <row r="12">
          <cell r="E12">
            <v>0</v>
          </cell>
          <cell r="G12">
            <v>0</v>
          </cell>
          <cell r="I12">
            <v>0</v>
          </cell>
          <cell r="M12">
            <v>0</v>
          </cell>
          <cell r="P12">
            <v>0</v>
          </cell>
        </row>
        <row r="13">
          <cell r="E13">
            <v>0</v>
          </cell>
          <cell r="G13">
            <v>0</v>
          </cell>
          <cell r="I13">
            <v>0</v>
          </cell>
          <cell r="M13">
            <v>0</v>
          </cell>
          <cell r="P13">
            <v>0</v>
          </cell>
        </row>
        <row r="14">
          <cell r="B14">
            <v>1</v>
          </cell>
          <cell r="C14" t="str">
            <v>BANCO</v>
          </cell>
          <cell r="E14">
            <v>0</v>
          </cell>
          <cell r="G14">
            <v>0</v>
          </cell>
          <cell r="I14">
            <v>0</v>
          </cell>
          <cell r="M14">
            <v>0</v>
          </cell>
          <cell r="P14">
            <v>0</v>
          </cell>
        </row>
        <row r="15">
          <cell r="B15">
            <v>2</v>
          </cell>
          <cell r="C15" t="str">
            <v>SANEAGO</v>
          </cell>
          <cell r="E15">
            <v>0</v>
          </cell>
          <cell r="G15">
            <v>0</v>
          </cell>
          <cell r="I15">
            <v>0</v>
          </cell>
          <cell r="M15">
            <v>0</v>
          </cell>
          <cell r="P15">
            <v>0</v>
          </cell>
        </row>
        <row r="16">
          <cell r="B16">
            <v>3</v>
          </cell>
          <cell r="C16" t="str">
            <v>PREFEITURA</v>
          </cell>
          <cell r="E16">
            <v>0</v>
          </cell>
          <cell r="G16">
            <v>0</v>
          </cell>
          <cell r="I16">
            <v>0</v>
          </cell>
          <cell r="M16">
            <v>0</v>
          </cell>
          <cell r="P16">
            <v>0</v>
          </cell>
        </row>
        <row r="17">
          <cell r="B17">
            <v>0</v>
          </cell>
          <cell r="C17">
            <v>0</v>
          </cell>
          <cell r="E17">
            <v>0</v>
          </cell>
          <cell r="G17">
            <v>0</v>
          </cell>
          <cell r="I17">
            <v>0</v>
          </cell>
          <cell r="M17">
            <v>0</v>
          </cell>
          <cell r="P17">
            <v>0</v>
          </cell>
        </row>
        <row r="18">
          <cell r="B18">
            <v>0</v>
          </cell>
          <cell r="C18">
            <v>0</v>
          </cell>
          <cell r="E18">
            <v>0</v>
          </cell>
          <cell r="G18">
            <v>0</v>
          </cell>
          <cell r="I18">
            <v>0</v>
          </cell>
          <cell r="M18">
            <v>0</v>
          </cell>
          <cell r="P18">
            <v>0</v>
          </cell>
        </row>
        <row r="19">
          <cell r="B19">
            <v>0</v>
          </cell>
          <cell r="C19">
            <v>0</v>
          </cell>
          <cell r="E19">
            <v>0</v>
          </cell>
          <cell r="G19">
            <v>0</v>
          </cell>
          <cell r="I19">
            <v>0</v>
          </cell>
          <cell r="M19">
            <v>0</v>
          </cell>
          <cell r="P19">
            <v>0</v>
          </cell>
        </row>
        <row r="23">
          <cell r="G23">
            <v>0</v>
          </cell>
        </row>
        <row r="24">
          <cell r="B24">
            <v>1</v>
          </cell>
          <cell r="G24" t="str">
            <v>PLANEJAMENTO</v>
          </cell>
        </row>
        <row r="26">
          <cell r="G26">
            <v>40430</v>
          </cell>
        </row>
        <row r="36">
          <cell r="G36" t="str">
            <v>ANÁPOLIS, GO</v>
          </cell>
        </row>
        <row r="38">
          <cell r="G38">
            <v>0</v>
          </cell>
        </row>
        <row r="39">
          <cell r="G39">
            <v>0</v>
          </cell>
        </row>
      </sheetData>
      <sheetData sheetId="1"/>
      <sheetData sheetId="2">
        <row r="8">
          <cell r="E8" t="str">
            <v>S</v>
          </cell>
        </row>
        <row r="9">
          <cell r="E9">
            <v>1.0854999999999999</v>
          </cell>
        </row>
        <row r="10">
          <cell r="E10">
            <v>1.1216999999999999</v>
          </cell>
        </row>
        <row r="11">
          <cell r="E11">
            <v>1.1146</v>
          </cell>
        </row>
        <row r="16">
          <cell r="E16" t="str">
            <v>N</v>
          </cell>
        </row>
        <row r="29">
          <cell r="E29">
            <v>900</v>
          </cell>
        </row>
        <row r="31">
          <cell r="E31">
            <v>3</v>
          </cell>
        </row>
        <row r="32">
          <cell r="E32">
            <v>4</v>
          </cell>
        </row>
        <row r="33">
          <cell r="E33">
            <v>22</v>
          </cell>
        </row>
        <row r="34">
          <cell r="E34">
            <v>0</v>
          </cell>
        </row>
        <row r="35">
          <cell r="E35">
            <v>0</v>
          </cell>
        </row>
      </sheetData>
      <sheetData sheetId="3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>
        <row r="16">
          <cell r="P16" t="str">
            <v>PRÓ-INFRA</v>
          </cell>
        </row>
        <row r="17">
          <cell r="P17" t="str">
            <v>Goiânia, GO</v>
          </cell>
        </row>
        <row r="18">
          <cell r="P18" t="str">
            <v>Infra-Estrutura Urbana</v>
          </cell>
        </row>
      </sheetData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Códigos"/>
      <sheetName val="Boletim de Medição"/>
    </sheetNames>
    <sheetDataSet>
      <sheetData sheetId="0"/>
      <sheetData sheetId="1">
        <row r="8">
          <cell r="B8" t="str">
            <v>CÓDIGO DO CONTRATANTE</v>
          </cell>
        </row>
        <row r="9">
          <cell r="B9" t="str">
            <v>DA MEDIÇÃO ATUAL</v>
          </cell>
        </row>
        <row r="10">
          <cell r="B10">
            <v>1</v>
          </cell>
        </row>
        <row r="11">
          <cell r="B11" t="str">
            <v>BANCO</v>
          </cell>
        </row>
        <row r="13">
          <cell r="B13" t="str">
            <v>CÓD.</v>
          </cell>
          <cell r="C13" t="str">
            <v>CONTRATANTES</v>
          </cell>
        </row>
        <row r="14">
          <cell r="B14">
            <v>1</v>
          </cell>
          <cell r="C14" t="str">
            <v>BANCO</v>
          </cell>
        </row>
        <row r="15">
          <cell r="B15">
            <v>2</v>
          </cell>
          <cell r="C15" t="str">
            <v>SANEAGO</v>
          </cell>
        </row>
        <row r="16">
          <cell r="B16">
            <v>3</v>
          </cell>
          <cell r="C16" t="str">
            <v>PREFEITURA</v>
          </cell>
        </row>
        <row r="22">
          <cell r="C22" t="str">
            <v>CONDIÇÕES</v>
          </cell>
        </row>
        <row r="23">
          <cell r="B23" t="str">
            <v>S</v>
          </cell>
          <cell r="C23" t="str">
            <v>PLANO DE TRAB. (S / N)</v>
          </cell>
        </row>
        <row r="24">
          <cell r="B24">
            <v>3</v>
          </cell>
          <cell r="C24" t="str">
            <v>RAMPA P. TRABALHO</v>
          </cell>
        </row>
        <row r="25">
          <cell r="B25">
            <v>6</v>
          </cell>
          <cell r="C25" t="str">
            <v>RAMPA MEDIÇÃO</v>
          </cell>
        </row>
        <row r="26">
          <cell r="B26">
            <v>0.4</v>
          </cell>
          <cell r="C26" t="str">
            <v>PROF. ADIC. P/ P. TRAB.</v>
          </cell>
        </row>
        <row r="27">
          <cell r="B27">
            <v>0</v>
          </cell>
          <cell r="C27" t="str">
            <v>PROF. ADIC. P/ MEDIÇÃO</v>
          </cell>
        </row>
      </sheetData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N26"/>
  <sheetViews>
    <sheetView showGridLines="0" view="pageBreakPreview" zoomScale="115" zoomScaleNormal="100" zoomScaleSheetLayoutView="115" workbookViewId="0">
      <selection activeCell="G11" sqref="G11"/>
    </sheetView>
  </sheetViews>
  <sheetFormatPr defaultColWidth="9.140625" defaultRowHeight="12.75"/>
  <cols>
    <col min="1" max="1" width="6.28515625" style="3" bestFit="1" customWidth="1"/>
    <col min="2" max="2" width="35.42578125" style="2" bestFit="1" customWidth="1"/>
    <col min="3" max="3" width="13.7109375" style="5" bestFit="1" customWidth="1"/>
    <col min="4" max="4" width="10.140625" style="7" bestFit="1" customWidth="1"/>
    <col min="5" max="5" width="11.42578125" style="5" customWidth="1"/>
    <col min="6" max="6" width="14.42578125" style="8" customWidth="1"/>
    <col min="7" max="7" width="18" style="1" bestFit="1" customWidth="1"/>
    <col min="8" max="8" width="15.85546875" style="1" bestFit="1" customWidth="1"/>
    <col min="9" max="9" width="10.28515625" style="1" bestFit="1" customWidth="1"/>
    <col min="10" max="10" width="11.28515625" style="1" bestFit="1" customWidth="1"/>
    <col min="11" max="11" width="12.85546875" style="1" bestFit="1" customWidth="1"/>
    <col min="12" max="12" width="26.42578125" style="1" bestFit="1" customWidth="1"/>
    <col min="13" max="13" width="12.28515625" style="1" bestFit="1" customWidth="1"/>
    <col min="14" max="14" width="17.140625" style="1" bestFit="1" customWidth="1"/>
    <col min="15" max="16384" width="9.140625" style="1"/>
  </cols>
  <sheetData>
    <row r="1" spans="1:14" ht="15" customHeight="1" thickBot="1">
      <c r="A1" s="225"/>
      <c r="B1" s="226"/>
      <c r="C1" s="226"/>
      <c r="D1" s="226"/>
      <c r="E1" s="226"/>
      <c r="F1" s="226"/>
      <c r="G1" s="227"/>
    </row>
    <row r="2" spans="1:14" ht="15" customHeight="1">
      <c r="A2" s="256" t="s">
        <v>3</v>
      </c>
      <c r="B2" s="258" t="s">
        <v>193</v>
      </c>
      <c r="C2" s="258" t="s">
        <v>194</v>
      </c>
      <c r="D2" s="249" t="s">
        <v>195</v>
      </c>
      <c r="E2" s="260" t="s">
        <v>196</v>
      </c>
      <c r="F2" s="249" t="s">
        <v>197</v>
      </c>
      <c r="G2" s="251" t="s">
        <v>198</v>
      </c>
    </row>
    <row r="3" spans="1:14" ht="15" customHeight="1" thickBot="1">
      <c r="A3" s="257"/>
      <c r="B3" s="259"/>
      <c r="C3" s="259"/>
      <c r="D3" s="250"/>
      <c r="E3" s="261"/>
      <c r="F3" s="250"/>
      <c r="G3" s="252"/>
      <c r="I3" s="1" t="s">
        <v>203</v>
      </c>
    </row>
    <row r="4" spans="1:14" ht="15" customHeight="1">
      <c r="A4" s="228" t="s">
        <v>5</v>
      </c>
      <c r="B4" s="179" t="str">
        <f>'Comp. Varredura'!A3</f>
        <v>VARRIÇÃO MANUAL DE RUAS</v>
      </c>
      <c r="C4" s="180"/>
      <c r="D4" s="181"/>
      <c r="E4" s="182"/>
      <c r="F4" s="183"/>
      <c r="G4" s="229"/>
      <c r="I4" s="243">
        <v>0</v>
      </c>
    </row>
    <row r="5" spans="1:14" ht="15" customHeight="1">
      <c r="A5" s="230"/>
      <c r="B5" s="184"/>
      <c r="C5" s="180" t="s">
        <v>185</v>
      </c>
      <c r="D5" s="181">
        <v>1500.03</v>
      </c>
      <c r="E5" s="182">
        <f>'Comp. Varredura'!O16</f>
        <v>0</v>
      </c>
      <c r="F5" s="183">
        <f>ROUNDDOWN(E5*D5,2)</f>
        <v>0</v>
      </c>
      <c r="G5" s="231">
        <f>F5*12</f>
        <v>0</v>
      </c>
      <c r="I5" s="69"/>
      <c r="J5" s="69"/>
      <c r="K5" s="69"/>
      <c r="L5" s="70"/>
      <c r="M5" s="71"/>
      <c r="N5" s="72"/>
    </row>
    <row r="6" spans="1:14" ht="15" customHeight="1">
      <c r="A6" s="230"/>
      <c r="B6" s="184"/>
      <c r="C6" s="180"/>
      <c r="D6" s="181"/>
      <c r="E6" s="182"/>
      <c r="F6" s="183"/>
      <c r="G6" s="231"/>
      <c r="I6" s="69"/>
      <c r="J6" s="69"/>
      <c r="K6" s="69"/>
      <c r="L6" s="70"/>
      <c r="M6" s="71"/>
      <c r="N6" s="72"/>
    </row>
    <row r="7" spans="1:14" ht="15" customHeight="1">
      <c r="A7" s="228" t="s">
        <v>14</v>
      </c>
      <c r="B7" s="179" t="str">
        <f>'ILUMINAÇÃO PÚBLICA'!A3</f>
        <v>MANUTENÇÃO ILUMINAÇÃO PÚBLICA</v>
      </c>
      <c r="C7" s="180"/>
      <c r="D7" s="181"/>
      <c r="E7" s="182"/>
      <c r="F7" s="183"/>
      <c r="G7" s="231"/>
      <c r="I7" s="69"/>
      <c r="J7" s="69"/>
      <c r="K7" s="69"/>
      <c r="L7" s="70"/>
      <c r="M7" s="71"/>
      <c r="N7" s="72"/>
    </row>
    <row r="8" spans="1:14" ht="15" customHeight="1">
      <c r="A8" s="230"/>
      <c r="B8" s="184"/>
      <c r="C8" s="180" t="s">
        <v>186</v>
      </c>
      <c r="D8" s="181">
        <v>76274.14</v>
      </c>
      <c r="E8" s="182">
        <f>'ILUMINAÇÃO PÚBLICA'!O16</f>
        <v>0</v>
      </c>
      <c r="F8" s="183">
        <f>ROUNDDOWN(E8*D8,2)</f>
        <v>0</v>
      </c>
      <c r="G8" s="231">
        <f>F8*12</f>
        <v>0</v>
      </c>
      <c r="I8" s="69"/>
      <c r="J8" s="69"/>
      <c r="K8" s="69"/>
      <c r="L8" s="70"/>
      <c r="M8" s="71"/>
      <c r="N8" s="72"/>
    </row>
    <row r="9" spans="1:14" ht="15" customHeight="1">
      <c r="A9" s="230"/>
      <c r="B9" s="184"/>
      <c r="C9" s="180"/>
      <c r="D9" s="181"/>
      <c r="E9" s="182"/>
      <c r="F9" s="183"/>
      <c r="G9" s="231"/>
      <c r="I9" s="69"/>
      <c r="J9" s="69"/>
      <c r="K9" s="69"/>
      <c r="L9" s="70"/>
      <c r="M9" s="71"/>
      <c r="N9" s="72"/>
    </row>
    <row r="10" spans="1:14" ht="15" customHeight="1">
      <c r="A10" s="228" t="s">
        <v>2</v>
      </c>
      <c r="B10" s="179" t="str">
        <f>'Comp. Pint. Meio Fio'!A3</f>
        <v>PINTURA MECANIZADA DE MEIO FIO</v>
      </c>
      <c r="C10" s="180"/>
      <c r="D10" s="181"/>
      <c r="E10" s="182"/>
      <c r="F10" s="183"/>
      <c r="G10" s="231"/>
      <c r="I10" s="69"/>
      <c r="J10" s="69"/>
      <c r="K10" s="69"/>
      <c r="L10" s="70"/>
      <c r="M10" s="71"/>
      <c r="N10" s="72"/>
    </row>
    <row r="11" spans="1:14" ht="15" customHeight="1">
      <c r="A11" s="230"/>
      <c r="B11" s="184"/>
      <c r="C11" s="180" t="s">
        <v>187</v>
      </c>
      <c r="D11" s="181">
        <v>44609.99</v>
      </c>
      <c r="E11" s="182" t="e">
        <f>'Comp. Pint. Meio Fio'!O16</f>
        <v>#REF!</v>
      </c>
      <c r="F11" s="183" t="e">
        <f>ROUNDDOWN(E11*D11,2)</f>
        <v>#REF!</v>
      </c>
      <c r="G11" s="231" t="e">
        <f>F11*12</f>
        <v>#REF!</v>
      </c>
      <c r="H11" s="33"/>
      <c r="I11" s="69"/>
      <c r="J11" s="69"/>
      <c r="K11" s="69"/>
      <c r="L11" s="70"/>
      <c r="M11" s="71"/>
      <c r="N11" s="72"/>
    </row>
    <row r="12" spans="1:14" ht="15" customHeight="1">
      <c r="A12" s="230"/>
      <c r="B12" s="184"/>
      <c r="C12" s="180"/>
      <c r="D12" s="181"/>
      <c r="E12" s="182"/>
      <c r="F12" s="183"/>
      <c r="G12" s="231"/>
      <c r="H12" s="33"/>
      <c r="I12" s="69"/>
      <c r="J12" s="69"/>
      <c r="K12" s="69"/>
    </row>
    <row r="13" spans="1:14" ht="16.5">
      <c r="A13" s="232" t="s">
        <v>6</v>
      </c>
      <c r="B13" s="185" t="str">
        <f>'Comp. Aterro Sanit.'!A3</f>
        <v>OPERAÇÃO DE ATERRO SANITÁRIO</v>
      </c>
      <c r="C13" s="180"/>
      <c r="D13" s="181"/>
      <c r="E13" s="182"/>
      <c r="F13" s="183"/>
      <c r="G13" s="231"/>
      <c r="H13" s="33"/>
      <c r="I13" s="69"/>
      <c r="J13" s="69"/>
      <c r="K13" s="69"/>
    </row>
    <row r="14" spans="1:14" ht="15" customHeight="1">
      <c r="A14" s="230"/>
      <c r="B14" s="186"/>
      <c r="C14" s="180" t="s">
        <v>188</v>
      </c>
      <c r="D14" s="181">
        <f>'Comp. Aterro Sanit.'!K16</f>
        <v>1</v>
      </c>
      <c r="E14" s="182" t="e">
        <f>'Comp. Aterro Sanit.'!O16</f>
        <v>#REF!</v>
      </c>
      <c r="F14" s="183" t="e">
        <f>ROUNDDOWN(E14*D14,2)</f>
        <v>#REF!</v>
      </c>
      <c r="G14" s="231" t="e">
        <f>F14*12</f>
        <v>#REF!</v>
      </c>
      <c r="H14" s="33"/>
      <c r="I14" s="69"/>
      <c r="J14" s="69"/>
      <c r="K14" s="69"/>
      <c r="L14" s="70"/>
      <c r="M14" s="71"/>
    </row>
    <row r="15" spans="1:14" ht="15" customHeight="1">
      <c r="A15" s="230"/>
      <c r="B15" s="184"/>
      <c r="C15" s="180"/>
      <c r="D15" s="181"/>
      <c r="E15" s="182"/>
      <c r="F15" s="183"/>
      <c r="G15" s="233"/>
    </row>
    <row r="16" spans="1:14" ht="15" customHeight="1" thickBot="1">
      <c r="A16" s="234"/>
      <c r="B16" s="253" t="s">
        <v>199</v>
      </c>
      <c r="C16" s="254"/>
      <c r="D16" s="254"/>
      <c r="E16" s="255"/>
      <c r="F16" s="187" t="e">
        <f>SUM(F4:F14)</f>
        <v>#REF!</v>
      </c>
      <c r="G16" s="235" t="e">
        <f>G5+G8+G11+G14</f>
        <v>#REF!</v>
      </c>
      <c r="J16" s="34"/>
      <c r="K16" s="34"/>
      <c r="L16" s="75"/>
      <c r="M16" s="75"/>
      <c r="N16" s="75"/>
    </row>
    <row r="17" spans="1:14" ht="15" customHeight="1">
      <c r="A17" s="236" t="s">
        <v>1</v>
      </c>
      <c r="B17" s="237"/>
      <c r="C17" s="238"/>
      <c r="D17" s="239"/>
      <c r="E17" s="240"/>
      <c r="F17" s="241"/>
      <c r="G17" s="242"/>
    </row>
    <row r="18" spans="1:14" ht="15" customHeight="1">
      <c r="C18" s="4"/>
      <c r="D18" s="6"/>
      <c r="E18" s="4"/>
      <c r="L18" s="73"/>
      <c r="M18" s="74"/>
      <c r="N18" s="75"/>
    </row>
    <row r="19" spans="1:14" ht="15" customHeight="1">
      <c r="C19" s="4"/>
      <c r="D19" s="6"/>
      <c r="E19" s="4"/>
      <c r="L19" s="76"/>
      <c r="M19" s="76"/>
      <c r="N19" s="75"/>
    </row>
    <row r="20" spans="1:14" ht="18">
      <c r="C20" s="4">
        <v>207583.72</v>
      </c>
      <c r="D20" s="6"/>
      <c r="E20" s="4"/>
      <c r="F20" s="8">
        <v>3.2747999999999999</v>
      </c>
      <c r="G20" s="8" t="e">
        <f>H20-G16</f>
        <v>#REF!</v>
      </c>
      <c r="H20" s="33">
        <v>2417968.31</v>
      </c>
      <c r="L20" s="76"/>
      <c r="M20" s="74"/>
      <c r="N20" s="76"/>
    </row>
    <row r="21" spans="1:14" ht="18">
      <c r="C21" s="5" t="e">
        <f>F16-C20</f>
        <v>#REF!</v>
      </c>
      <c r="F21" s="8" t="e">
        <f>F16*(1+F20/100)</f>
        <v>#REF!</v>
      </c>
      <c r="H21" s="8" t="e">
        <f>G16-H20</f>
        <v>#REF!</v>
      </c>
      <c r="L21" s="75"/>
      <c r="M21" s="75"/>
      <c r="N21" s="74"/>
    </row>
    <row r="22" spans="1:14">
      <c r="G22" s="243" t="e">
        <f>(G16/H20)-1</f>
        <v>#REF!</v>
      </c>
    </row>
    <row r="26" spans="1:14">
      <c r="E26" s="218"/>
    </row>
  </sheetData>
  <mergeCells count="8">
    <mergeCell ref="F2:F3"/>
    <mergeCell ref="G2:G3"/>
    <mergeCell ref="B16:E16"/>
    <mergeCell ref="A2:A3"/>
    <mergeCell ref="B2:B3"/>
    <mergeCell ref="C2:C3"/>
    <mergeCell ref="D2:D3"/>
    <mergeCell ref="E2:E3"/>
  </mergeCells>
  <phoneticPr fontId="16" type="noConversion"/>
  <printOptions horizontalCentered="1"/>
  <pageMargins left="0.62992125984251968" right="0.23622047244094491" top="1.7322834645669292" bottom="0.98425196850393704" header="0.19685039370078741" footer="0.19685039370078741"/>
  <pageSetup paperSize="9" scale="89" orientation="landscape" r:id="rId1"/>
  <headerFooter alignWithMargins="0">
    <oddHeader>&amp;L&amp;G</oddHeader>
  </headerFooter>
  <rowBreaks count="1" manualBreakCount="1">
    <brk id="17" max="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33"/>
  <sheetViews>
    <sheetView showGridLines="0" view="pageBreakPreview" topLeftCell="A31" zoomScaleNormal="100" zoomScaleSheetLayoutView="100" workbookViewId="0">
      <selection activeCell="A22" sqref="A22:B22"/>
    </sheetView>
  </sheetViews>
  <sheetFormatPr defaultColWidth="9.140625" defaultRowHeight="12.75"/>
  <cols>
    <col min="1" max="1" width="5.140625" style="9" bestFit="1" customWidth="1"/>
    <col min="2" max="2" width="35.42578125" style="9" bestFit="1" customWidth="1"/>
    <col min="3" max="3" width="14.28515625" style="9" bestFit="1" customWidth="1"/>
    <col min="4" max="7" width="9.85546875" style="9" bestFit="1" customWidth="1"/>
    <col min="8" max="8" width="11.28515625" style="9" bestFit="1" customWidth="1"/>
    <col min="9" max="9" width="11.7109375" style="9" customWidth="1"/>
    <col min="10" max="15" width="11.28515625" style="9" bestFit="1" customWidth="1"/>
    <col min="16" max="16" width="12" style="9" bestFit="1" customWidth="1"/>
    <col min="17" max="17" width="14.42578125" style="9" bestFit="1" customWidth="1"/>
    <col min="18" max="18" width="15.42578125" style="9" bestFit="1" customWidth="1"/>
    <col min="19" max="16384" width="9.140625" style="9"/>
  </cols>
  <sheetData>
    <row r="1" spans="1:18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8"/>
    </row>
    <row r="2" spans="1:18" ht="30.75" customHeight="1">
      <c r="A2" s="262" t="s">
        <v>189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4"/>
      <c r="P2" s="10"/>
    </row>
    <row r="3" spans="1:18" ht="30.75" customHeight="1">
      <c r="A3" s="262" t="s">
        <v>200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4"/>
      <c r="P3" s="10"/>
    </row>
    <row r="4" spans="1:18" ht="15.75" thickBot="1">
      <c r="A4" s="217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8"/>
    </row>
    <row r="5" spans="1:18" ht="15.75" customHeight="1" thickBot="1">
      <c r="A5" s="267" t="s">
        <v>3</v>
      </c>
      <c r="B5" s="270" t="s">
        <v>4</v>
      </c>
      <c r="C5" s="273" t="s">
        <v>0</v>
      </c>
      <c r="D5" s="276" t="s">
        <v>8</v>
      </c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8"/>
      <c r="P5" s="19"/>
    </row>
    <row r="6" spans="1:18" ht="15" customHeight="1">
      <c r="A6" s="268"/>
      <c r="B6" s="271"/>
      <c r="C6" s="274"/>
      <c r="D6" s="279" t="s">
        <v>13</v>
      </c>
      <c r="E6" s="280"/>
      <c r="F6" s="280"/>
      <c r="G6" s="280"/>
      <c r="H6" s="280"/>
      <c r="I6" s="280"/>
      <c r="J6" s="280"/>
      <c r="K6" s="280"/>
      <c r="L6" s="280"/>
      <c r="M6" s="280"/>
      <c r="N6" s="280"/>
      <c r="O6" s="281"/>
      <c r="P6" s="20"/>
    </row>
    <row r="7" spans="1:18" ht="15" customHeight="1">
      <c r="A7" s="269"/>
      <c r="B7" s="272"/>
      <c r="C7" s="275"/>
      <c r="D7" s="188">
        <v>1</v>
      </c>
      <c r="E7" s="189">
        <v>2</v>
      </c>
      <c r="F7" s="189">
        <v>3</v>
      </c>
      <c r="G7" s="189">
        <v>4</v>
      </c>
      <c r="H7" s="189">
        <v>5</v>
      </c>
      <c r="I7" s="189">
        <v>6</v>
      </c>
      <c r="J7" s="189">
        <v>7</v>
      </c>
      <c r="K7" s="189">
        <v>8</v>
      </c>
      <c r="L7" s="189">
        <v>9</v>
      </c>
      <c r="M7" s="189">
        <v>10</v>
      </c>
      <c r="N7" s="189">
        <v>11</v>
      </c>
      <c r="O7" s="190">
        <v>12</v>
      </c>
      <c r="P7" s="21"/>
    </row>
    <row r="8" spans="1:18" ht="5.0999999999999996" customHeight="1">
      <c r="A8" s="191"/>
      <c r="B8" s="192"/>
      <c r="C8" s="193"/>
      <c r="D8" s="194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6"/>
      <c r="P8" s="23"/>
    </row>
    <row r="9" spans="1:18" ht="17.25" thickBot="1">
      <c r="A9" s="282">
        <v>1</v>
      </c>
      <c r="B9" s="265" t="str">
        <f>ORÇAMENTO!B4</f>
        <v>VARRIÇÃO MANUAL DE RUAS</v>
      </c>
      <c r="C9" s="266">
        <f>ORÇAMENTO!G5</f>
        <v>0</v>
      </c>
      <c r="D9" s="197" t="e">
        <f>D10/C9</f>
        <v>#DIV/0!</v>
      </c>
      <c r="E9" s="198">
        <v>8.3333333333333329E-2</v>
      </c>
      <c r="F9" s="198">
        <v>8.3333333333333329E-2</v>
      </c>
      <c r="G9" s="198">
        <v>8.3333333333333329E-2</v>
      </c>
      <c r="H9" s="198">
        <v>8.3333333333333329E-2</v>
      </c>
      <c r="I9" s="198">
        <v>8.3333333333333329E-2</v>
      </c>
      <c r="J9" s="198">
        <v>8.3333333333333329E-2</v>
      </c>
      <c r="K9" s="198">
        <v>8.3333333333333329E-2</v>
      </c>
      <c r="L9" s="198">
        <v>8.3333333333333329E-2</v>
      </c>
      <c r="M9" s="199">
        <v>8.3333333333333329E-2</v>
      </c>
      <c r="N9" s="199">
        <v>8.3333333333333329E-2</v>
      </c>
      <c r="O9" s="200">
        <v>8.3333333333333329E-2</v>
      </c>
      <c r="P9" s="22"/>
      <c r="Q9" s="11"/>
    </row>
    <row r="10" spans="1:18" ht="17.25" thickTop="1">
      <c r="A10" s="282"/>
      <c r="B10" s="265"/>
      <c r="C10" s="266"/>
      <c r="D10" s="201">
        <f>$C$9/12</f>
        <v>0</v>
      </c>
      <c r="E10" s="201">
        <f t="shared" ref="E10:O10" si="0">$C$9/12</f>
        <v>0</v>
      </c>
      <c r="F10" s="201">
        <f t="shared" si="0"/>
        <v>0</v>
      </c>
      <c r="G10" s="201">
        <f t="shared" si="0"/>
        <v>0</v>
      </c>
      <c r="H10" s="201">
        <f t="shared" si="0"/>
        <v>0</v>
      </c>
      <c r="I10" s="201">
        <f t="shared" si="0"/>
        <v>0</v>
      </c>
      <c r="J10" s="201">
        <f t="shared" si="0"/>
        <v>0</v>
      </c>
      <c r="K10" s="201">
        <f t="shared" si="0"/>
        <v>0</v>
      </c>
      <c r="L10" s="201">
        <f t="shared" si="0"/>
        <v>0</v>
      </c>
      <c r="M10" s="201">
        <f t="shared" si="0"/>
        <v>0</v>
      </c>
      <c r="N10" s="201">
        <f t="shared" si="0"/>
        <v>0</v>
      </c>
      <c r="O10" s="201">
        <f t="shared" si="0"/>
        <v>0</v>
      </c>
      <c r="P10" s="23"/>
      <c r="Q10" s="11"/>
      <c r="R10" s="11"/>
    </row>
    <row r="11" spans="1:18" ht="5.0999999999999996" customHeight="1">
      <c r="A11" s="191"/>
      <c r="B11" s="192"/>
      <c r="C11" s="193"/>
      <c r="D11" s="194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6"/>
      <c r="P11" s="23"/>
    </row>
    <row r="12" spans="1:18" ht="17.25" thickBot="1">
      <c r="A12" s="282">
        <v>2</v>
      </c>
      <c r="B12" s="265" t="str">
        <f>ORÇAMENTO!B7</f>
        <v>MANUTENÇÃO ILUMINAÇÃO PÚBLICA</v>
      </c>
      <c r="C12" s="266">
        <f>ORÇAMENTO!G8</f>
        <v>0</v>
      </c>
      <c r="D12" s="197" t="e">
        <f>D13/C12</f>
        <v>#DIV/0!</v>
      </c>
      <c r="E12" s="198">
        <v>8.3333333333333329E-2</v>
      </c>
      <c r="F12" s="198">
        <v>8.3333333333333329E-2</v>
      </c>
      <c r="G12" s="198">
        <v>8.3333333333333329E-2</v>
      </c>
      <c r="H12" s="198">
        <v>8.3333333333333329E-2</v>
      </c>
      <c r="I12" s="198">
        <v>8.3333333333333329E-2</v>
      </c>
      <c r="J12" s="198">
        <v>8.3333333333333329E-2</v>
      </c>
      <c r="K12" s="198">
        <v>8.3333333333333329E-2</v>
      </c>
      <c r="L12" s="198">
        <v>8.3333333333333329E-2</v>
      </c>
      <c r="M12" s="199">
        <v>8.3333333333333329E-2</v>
      </c>
      <c r="N12" s="199">
        <v>8.3333333333333329E-2</v>
      </c>
      <c r="O12" s="200">
        <v>8.3333333333333329E-2</v>
      </c>
      <c r="P12" s="22"/>
      <c r="Q12" s="11"/>
    </row>
    <row r="13" spans="1:18" ht="17.25" thickTop="1">
      <c r="A13" s="282"/>
      <c r="B13" s="265"/>
      <c r="C13" s="266"/>
      <c r="D13" s="201">
        <f>$C$12/12</f>
        <v>0</v>
      </c>
      <c r="E13" s="201">
        <f t="shared" ref="E13:O13" si="1">$C$12/12</f>
        <v>0</v>
      </c>
      <c r="F13" s="201">
        <f t="shared" si="1"/>
        <v>0</v>
      </c>
      <c r="G13" s="201">
        <f t="shared" si="1"/>
        <v>0</v>
      </c>
      <c r="H13" s="201">
        <f t="shared" si="1"/>
        <v>0</v>
      </c>
      <c r="I13" s="201">
        <f t="shared" si="1"/>
        <v>0</v>
      </c>
      <c r="J13" s="201">
        <f t="shared" si="1"/>
        <v>0</v>
      </c>
      <c r="K13" s="201">
        <f t="shared" si="1"/>
        <v>0</v>
      </c>
      <c r="L13" s="201">
        <f t="shared" si="1"/>
        <v>0</v>
      </c>
      <c r="M13" s="201">
        <f t="shared" si="1"/>
        <v>0</v>
      </c>
      <c r="N13" s="201">
        <f t="shared" si="1"/>
        <v>0</v>
      </c>
      <c r="O13" s="201">
        <f t="shared" si="1"/>
        <v>0</v>
      </c>
      <c r="P13" s="23"/>
      <c r="Q13" s="11"/>
      <c r="R13" s="11"/>
    </row>
    <row r="14" spans="1:18" ht="5.0999999999999996" customHeight="1">
      <c r="A14" s="202"/>
      <c r="B14" s="192"/>
      <c r="C14" s="203"/>
      <c r="D14" s="194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6"/>
      <c r="P14" s="23"/>
    </row>
    <row r="15" spans="1:18" ht="17.25" thickBot="1">
      <c r="A15" s="282">
        <v>3</v>
      </c>
      <c r="B15" s="265" t="str">
        <f>ORÇAMENTO!B10</f>
        <v>PINTURA MECANIZADA DE MEIO FIO</v>
      </c>
      <c r="C15" s="266" t="e">
        <f>ORÇAMENTO!G11</f>
        <v>#REF!</v>
      </c>
      <c r="D15" s="197" t="e">
        <f>D16/C15</f>
        <v>#REF!</v>
      </c>
      <c r="E15" s="198">
        <v>8.3333333333333329E-2</v>
      </c>
      <c r="F15" s="198">
        <v>8.3333333333333329E-2</v>
      </c>
      <c r="G15" s="198">
        <v>8.3333333333333329E-2</v>
      </c>
      <c r="H15" s="198">
        <v>8.3333333333333329E-2</v>
      </c>
      <c r="I15" s="198">
        <v>8.3333333333333329E-2</v>
      </c>
      <c r="J15" s="198">
        <v>8.3333333333333329E-2</v>
      </c>
      <c r="K15" s="198">
        <v>8.3333333333333329E-2</v>
      </c>
      <c r="L15" s="198">
        <v>8.3333333333333329E-2</v>
      </c>
      <c r="M15" s="199">
        <v>8.3333333333333329E-2</v>
      </c>
      <c r="N15" s="199">
        <v>8.3333333333333329E-2</v>
      </c>
      <c r="O15" s="200">
        <v>8.3333333333333329E-2</v>
      </c>
      <c r="P15" s="22"/>
      <c r="Q15" s="11"/>
    </row>
    <row r="16" spans="1:18" ht="17.25" thickTop="1">
      <c r="A16" s="282"/>
      <c r="B16" s="265"/>
      <c r="C16" s="266"/>
      <c r="D16" s="201" t="e">
        <f>$C$15/12</f>
        <v>#REF!</v>
      </c>
      <c r="E16" s="201" t="e">
        <f t="shared" ref="E16:O16" si="2">$C$15/12</f>
        <v>#REF!</v>
      </c>
      <c r="F16" s="201" t="e">
        <f t="shared" si="2"/>
        <v>#REF!</v>
      </c>
      <c r="G16" s="201" t="e">
        <f t="shared" si="2"/>
        <v>#REF!</v>
      </c>
      <c r="H16" s="201" t="e">
        <f t="shared" si="2"/>
        <v>#REF!</v>
      </c>
      <c r="I16" s="201" t="e">
        <f t="shared" si="2"/>
        <v>#REF!</v>
      </c>
      <c r="J16" s="201" t="e">
        <f t="shared" si="2"/>
        <v>#REF!</v>
      </c>
      <c r="K16" s="201" t="e">
        <f t="shared" si="2"/>
        <v>#REF!</v>
      </c>
      <c r="L16" s="201" t="e">
        <f t="shared" si="2"/>
        <v>#REF!</v>
      </c>
      <c r="M16" s="201" t="e">
        <f t="shared" si="2"/>
        <v>#REF!</v>
      </c>
      <c r="N16" s="201" t="e">
        <f t="shared" si="2"/>
        <v>#REF!</v>
      </c>
      <c r="O16" s="201" t="e">
        <f t="shared" si="2"/>
        <v>#REF!</v>
      </c>
      <c r="P16" s="23"/>
      <c r="Q16" s="11"/>
      <c r="R16" s="11"/>
    </row>
    <row r="17" spans="1:24" ht="5.0999999999999996" customHeight="1">
      <c r="A17" s="191"/>
      <c r="B17" s="192"/>
      <c r="C17" s="193"/>
      <c r="D17" s="194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6"/>
      <c r="P17" s="23"/>
    </row>
    <row r="18" spans="1:24" ht="13.5" customHeight="1" thickBot="1">
      <c r="A18" s="282">
        <v>4</v>
      </c>
      <c r="B18" s="265" t="str">
        <f>ORÇAMENTO!B13</f>
        <v>OPERAÇÃO DE ATERRO SANITÁRIO</v>
      </c>
      <c r="C18" s="266" t="e">
        <f>ORÇAMENTO!G14</f>
        <v>#REF!</v>
      </c>
      <c r="D18" s="197" t="e">
        <f>D19/C18</f>
        <v>#REF!</v>
      </c>
      <c r="E18" s="198">
        <v>8.3333333333333329E-2</v>
      </c>
      <c r="F18" s="198">
        <v>8.3333333333333329E-2</v>
      </c>
      <c r="G18" s="198">
        <v>8.3333333333333329E-2</v>
      </c>
      <c r="H18" s="198">
        <v>8.3333333333333329E-2</v>
      </c>
      <c r="I18" s="198">
        <v>8.3333333333333329E-2</v>
      </c>
      <c r="J18" s="198">
        <v>8.3333333333333329E-2</v>
      </c>
      <c r="K18" s="198">
        <v>8.3333333333333329E-2</v>
      </c>
      <c r="L18" s="198">
        <v>8.3333333333333329E-2</v>
      </c>
      <c r="M18" s="199">
        <v>8.3333333333333329E-2</v>
      </c>
      <c r="N18" s="199">
        <v>8.3333333333333329E-2</v>
      </c>
      <c r="O18" s="200">
        <v>8.3333333333333329E-2</v>
      </c>
      <c r="P18" s="23"/>
    </row>
    <row r="19" spans="1:24" ht="24" customHeight="1" thickTop="1">
      <c r="A19" s="282"/>
      <c r="B19" s="265"/>
      <c r="C19" s="266"/>
      <c r="D19" s="201" t="e">
        <f>$C$18/12</f>
        <v>#REF!</v>
      </c>
      <c r="E19" s="201" t="e">
        <f t="shared" ref="E19:O19" si="3">$C$18/12</f>
        <v>#REF!</v>
      </c>
      <c r="F19" s="201" t="e">
        <f t="shared" si="3"/>
        <v>#REF!</v>
      </c>
      <c r="G19" s="201" t="e">
        <f t="shared" si="3"/>
        <v>#REF!</v>
      </c>
      <c r="H19" s="201" t="e">
        <f t="shared" si="3"/>
        <v>#REF!</v>
      </c>
      <c r="I19" s="201" t="e">
        <f t="shared" si="3"/>
        <v>#REF!</v>
      </c>
      <c r="J19" s="201" t="e">
        <f t="shared" si="3"/>
        <v>#REF!</v>
      </c>
      <c r="K19" s="201" t="e">
        <f t="shared" si="3"/>
        <v>#REF!</v>
      </c>
      <c r="L19" s="201" t="e">
        <f t="shared" si="3"/>
        <v>#REF!</v>
      </c>
      <c r="M19" s="201" t="e">
        <f t="shared" si="3"/>
        <v>#REF!</v>
      </c>
      <c r="N19" s="201" t="e">
        <f t="shared" si="3"/>
        <v>#REF!</v>
      </c>
      <c r="O19" s="201" t="e">
        <f t="shared" si="3"/>
        <v>#REF!</v>
      </c>
      <c r="P19" s="23"/>
    </row>
    <row r="20" spans="1:24" ht="5.0999999999999996" customHeight="1">
      <c r="A20" s="204"/>
      <c r="B20" s="205"/>
      <c r="C20" s="206"/>
      <c r="D20" s="194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6"/>
      <c r="P20" s="23"/>
    </row>
    <row r="21" spans="1:24" ht="16.5">
      <c r="A21" s="283" t="s">
        <v>9</v>
      </c>
      <c r="B21" s="284"/>
      <c r="C21" s="207"/>
      <c r="D21" s="208" t="e">
        <f>(D16+D13+D10+D19)/$C$23</f>
        <v>#REF!</v>
      </c>
      <c r="E21" s="208" t="e">
        <f t="shared" ref="E21:O21" si="4">(E16+E13+E10+E19)/$C$23</f>
        <v>#REF!</v>
      </c>
      <c r="F21" s="208" t="e">
        <f t="shared" si="4"/>
        <v>#REF!</v>
      </c>
      <c r="G21" s="208" t="e">
        <f t="shared" si="4"/>
        <v>#REF!</v>
      </c>
      <c r="H21" s="208" t="e">
        <f t="shared" si="4"/>
        <v>#REF!</v>
      </c>
      <c r="I21" s="208" t="e">
        <f t="shared" si="4"/>
        <v>#REF!</v>
      </c>
      <c r="J21" s="208" t="e">
        <f t="shared" si="4"/>
        <v>#REF!</v>
      </c>
      <c r="K21" s="208" t="e">
        <f t="shared" si="4"/>
        <v>#REF!</v>
      </c>
      <c r="L21" s="208" t="e">
        <f t="shared" si="4"/>
        <v>#REF!</v>
      </c>
      <c r="M21" s="208" t="e">
        <f t="shared" si="4"/>
        <v>#REF!</v>
      </c>
      <c r="N21" s="208" t="e">
        <f t="shared" si="4"/>
        <v>#REF!</v>
      </c>
      <c r="O21" s="208" t="e">
        <f t="shared" si="4"/>
        <v>#REF!</v>
      </c>
      <c r="P21" s="24"/>
    </row>
    <row r="22" spans="1:24" ht="16.5">
      <c r="A22" s="283" t="s">
        <v>10</v>
      </c>
      <c r="B22" s="285"/>
      <c r="C22" s="209" t="e">
        <f>O22</f>
        <v>#REF!</v>
      </c>
      <c r="D22" s="208" t="e">
        <f>D21</f>
        <v>#REF!</v>
      </c>
      <c r="E22" s="210" t="e">
        <f>E21+D22</f>
        <v>#REF!</v>
      </c>
      <c r="F22" s="210" t="e">
        <f t="shared" ref="F22:L22" si="5">F21+E22</f>
        <v>#REF!</v>
      </c>
      <c r="G22" s="210" t="e">
        <f t="shared" si="5"/>
        <v>#REF!</v>
      </c>
      <c r="H22" s="210" t="e">
        <f t="shared" si="5"/>
        <v>#REF!</v>
      </c>
      <c r="I22" s="210" t="e">
        <f t="shared" si="5"/>
        <v>#REF!</v>
      </c>
      <c r="J22" s="210" t="e">
        <f t="shared" si="5"/>
        <v>#REF!</v>
      </c>
      <c r="K22" s="210" t="e">
        <f t="shared" si="5"/>
        <v>#REF!</v>
      </c>
      <c r="L22" s="210" t="e">
        <f t="shared" si="5"/>
        <v>#REF!</v>
      </c>
      <c r="M22" s="210" t="e">
        <f>M21+L22</f>
        <v>#REF!</v>
      </c>
      <c r="N22" s="210" t="e">
        <f>N21+M22</f>
        <v>#REF!</v>
      </c>
      <c r="O22" s="211" t="e">
        <f>O21+N22</f>
        <v>#REF!</v>
      </c>
      <c r="P22" s="24"/>
    </row>
    <row r="23" spans="1:24" ht="16.5">
      <c r="A23" s="283" t="s">
        <v>11</v>
      </c>
      <c r="B23" s="285"/>
      <c r="C23" s="212" t="e">
        <f>SUM(C8:C19)</f>
        <v>#REF!</v>
      </c>
      <c r="D23" s="194" t="e">
        <f>D16+D13+D10+D19</f>
        <v>#REF!</v>
      </c>
      <c r="E23" s="194" t="e">
        <f t="shared" ref="E23:O23" si="6">E16+E13+E10+E19</f>
        <v>#REF!</v>
      </c>
      <c r="F23" s="194" t="e">
        <f t="shared" si="6"/>
        <v>#REF!</v>
      </c>
      <c r="G23" s="194" t="e">
        <f t="shared" si="6"/>
        <v>#REF!</v>
      </c>
      <c r="H23" s="194" t="e">
        <f t="shared" si="6"/>
        <v>#REF!</v>
      </c>
      <c r="I23" s="194" t="e">
        <f t="shared" si="6"/>
        <v>#REF!</v>
      </c>
      <c r="J23" s="194" t="e">
        <f t="shared" si="6"/>
        <v>#REF!</v>
      </c>
      <c r="K23" s="194" t="e">
        <f t="shared" si="6"/>
        <v>#REF!</v>
      </c>
      <c r="L23" s="194" t="e">
        <f t="shared" si="6"/>
        <v>#REF!</v>
      </c>
      <c r="M23" s="194" t="e">
        <f t="shared" si="6"/>
        <v>#REF!</v>
      </c>
      <c r="N23" s="194" t="e">
        <f t="shared" si="6"/>
        <v>#REF!</v>
      </c>
      <c r="O23" s="194" t="e">
        <f t="shared" si="6"/>
        <v>#REF!</v>
      </c>
      <c r="P23" s="23"/>
    </row>
    <row r="24" spans="1:24" ht="17.25" thickBot="1">
      <c r="A24" s="286" t="s">
        <v>12</v>
      </c>
      <c r="B24" s="287"/>
      <c r="C24" s="213" t="e">
        <f>O24</f>
        <v>#REF!</v>
      </c>
      <c r="D24" s="214" t="e">
        <f>D23</f>
        <v>#REF!</v>
      </c>
      <c r="E24" s="215" t="e">
        <f t="shared" ref="E24:L24" si="7">D24+E23</f>
        <v>#REF!</v>
      </c>
      <c r="F24" s="215" t="e">
        <f t="shared" si="7"/>
        <v>#REF!</v>
      </c>
      <c r="G24" s="215" t="e">
        <f t="shared" si="7"/>
        <v>#REF!</v>
      </c>
      <c r="H24" s="215" t="e">
        <f t="shared" si="7"/>
        <v>#REF!</v>
      </c>
      <c r="I24" s="215" t="e">
        <f t="shared" si="7"/>
        <v>#REF!</v>
      </c>
      <c r="J24" s="215" t="e">
        <f t="shared" si="7"/>
        <v>#REF!</v>
      </c>
      <c r="K24" s="215" t="e">
        <f t="shared" si="7"/>
        <v>#REF!</v>
      </c>
      <c r="L24" s="215" t="e">
        <f t="shared" si="7"/>
        <v>#REF!</v>
      </c>
      <c r="M24" s="215" t="e">
        <f>L24+M23</f>
        <v>#REF!</v>
      </c>
      <c r="N24" s="215" t="e">
        <f>M24+N23</f>
        <v>#REF!</v>
      </c>
      <c r="O24" s="216" t="e">
        <f>N24+O23</f>
        <v>#REF!</v>
      </c>
      <c r="P24" s="23"/>
      <c r="Q24" s="11"/>
    </row>
    <row r="25" spans="1:24" ht="7.5" customHeight="1">
      <c r="A25" s="12"/>
      <c r="B25" s="13"/>
      <c r="C25" s="14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</row>
    <row r="26" spans="1:24" ht="6.75" customHeight="1">
      <c r="A26" s="15"/>
      <c r="B26" s="16"/>
      <c r="C26" s="16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24">
      <c r="A27" s="25"/>
      <c r="B27" s="25"/>
      <c r="C27" s="2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7"/>
      <c r="R27" s="27"/>
      <c r="S27" s="27"/>
      <c r="T27" s="27"/>
      <c r="U27" s="27"/>
      <c r="V27" s="27"/>
      <c r="W27" s="27"/>
      <c r="X27" s="27"/>
    </row>
    <row r="28" spans="1:24" ht="5.0999999999999996" customHeight="1">
      <c r="A28" s="29"/>
      <c r="B28" s="30"/>
      <c r="C28" s="31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7"/>
      <c r="R28" s="27"/>
      <c r="S28" s="27"/>
      <c r="T28" s="27"/>
      <c r="U28" s="27"/>
      <c r="V28" s="27"/>
      <c r="W28" s="27"/>
      <c r="X28" s="27"/>
    </row>
    <row r="31" spans="1:24">
      <c r="C31" s="11"/>
    </row>
    <row r="32" spans="1:24">
      <c r="C32" s="11"/>
    </row>
    <row r="33" spans="3:3">
      <c r="C33" s="11"/>
    </row>
  </sheetData>
  <mergeCells count="23">
    <mergeCell ref="C18:C19"/>
    <mergeCell ref="A21:B21"/>
    <mergeCell ref="A22:B22"/>
    <mergeCell ref="A23:B23"/>
    <mergeCell ref="A24:B24"/>
    <mergeCell ref="A18:A19"/>
    <mergeCell ref="B18:B19"/>
    <mergeCell ref="A15:A16"/>
    <mergeCell ref="B15:B16"/>
    <mergeCell ref="C15:C16"/>
    <mergeCell ref="A12:A13"/>
    <mergeCell ref="B12:B13"/>
    <mergeCell ref="C12:C13"/>
    <mergeCell ref="A2:O2"/>
    <mergeCell ref="A3:O3"/>
    <mergeCell ref="B9:B10"/>
    <mergeCell ref="C9:C10"/>
    <mergeCell ref="A5:A7"/>
    <mergeCell ref="B5:B7"/>
    <mergeCell ref="C5:C7"/>
    <mergeCell ref="D5:O5"/>
    <mergeCell ref="D6:O6"/>
    <mergeCell ref="A9:A10"/>
  </mergeCells>
  <printOptions horizontalCentered="1" verticalCentered="1"/>
  <pageMargins left="0.39370078740157483" right="0.39370078740157483" top="1.4173228346456694" bottom="0.78740157480314965" header="0.23622047244094491" footer="0.15748031496062992"/>
  <pageSetup paperSize="9" scale="72" orientation="landscape" r:id="rId1"/>
  <headerFooter alignWithMargins="0">
    <oddHeader>&amp;L&amp;G</oddHeader>
    <oddFooter>&amp;CRua Montes Claros, Qd. 85, Lt. 06, N. 631, Parque Amazônia, Goiânia – GO, CEP 74840-650, FONE: 62 3218-6484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69"/>
  <sheetViews>
    <sheetView view="pageBreakPreview" topLeftCell="A5" zoomScale="90" zoomScaleNormal="100" zoomScaleSheetLayoutView="90" workbookViewId="0">
      <selection activeCell="M18" sqref="M18"/>
    </sheetView>
  </sheetViews>
  <sheetFormatPr defaultColWidth="11.42578125" defaultRowHeight="15"/>
  <cols>
    <col min="1" max="1" width="37.85546875" style="17" customWidth="1"/>
    <col min="2" max="2" width="14.7109375" style="17" bestFit="1" customWidth="1"/>
    <col min="3" max="3" width="16.140625" style="17" customWidth="1"/>
    <col min="4" max="4" width="14.7109375" style="17" customWidth="1"/>
    <col min="5" max="5" width="14.140625" style="17" bestFit="1" customWidth="1"/>
    <col min="6" max="6" width="13.42578125" style="17" customWidth="1"/>
    <col min="7" max="7" width="8.28515625" style="17" customWidth="1"/>
    <col min="8" max="8" width="13" style="17" bestFit="1" customWidth="1"/>
    <col min="9" max="9" width="11.42578125" style="17" customWidth="1"/>
    <col min="10" max="10" width="15" style="17" bestFit="1" customWidth="1"/>
    <col min="11" max="11" width="12.7109375" style="17" bestFit="1" customWidth="1"/>
    <col min="12" max="12" width="21.28515625" style="17" bestFit="1" customWidth="1"/>
    <col min="13" max="13" width="19.42578125" style="17" customWidth="1"/>
    <col min="14" max="14" width="20.140625" style="17" customWidth="1"/>
    <col min="15" max="15" width="21.7109375" style="17" bestFit="1" customWidth="1"/>
    <col min="16" max="16384" width="11.42578125" style="17"/>
  </cols>
  <sheetData>
    <row r="2" spans="1:15" ht="30.95" customHeight="1">
      <c r="A2" s="292" t="s">
        <v>189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</row>
    <row r="3" spans="1:15" ht="36" customHeight="1">
      <c r="A3" s="292" t="s">
        <v>144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</row>
    <row r="4" spans="1:15" ht="16.5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5" ht="16.5">
      <c r="A5" s="77" t="s">
        <v>23</v>
      </c>
      <c r="B5" s="78">
        <v>937</v>
      </c>
      <c r="C5" s="77"/>
      <c r="D5" s="77"/>
      <c r="E5" s="77"/>
      <c r="F5" s="77"/>
      <c r="G5" s="310" t="s">
        <v>59</v>
      </c>
      <c r="H5" s="311"/>
      <c r="I5" s="311"/>
      <c r="J5" s="311"/>
      <c r="K5" s="311"/>
      <c r="L5" s="312"/>
      <c r="M5" s="77"/>
    </row>
    <row r="6" spans="1:15" ht="16.5">
      <c r="A6" s="77" t="s">
        <v>24</v>
      </c>
      <c r="B6" s="79">
        <f>'L.S.B - MO direta'!J42</f>
        <v>0.7589374000000001</v>
      </c>
      <c r="C6" s="77"/>
      <c r="D6" s="77"/>
      <c r="E6" s="77"/>
      <c r="F6" s="77"/>
      <c r="G6" s="288" t="str">
        <f>A18</f>
        <v>1 - SALÁRIOS (CUSTO MÃO DE OBRA)</v>
      </c>
      <c r="H6" s="288"/>
      <c r="I6" s="288"/>
      <c r="J6" s="288"/>
      <c r="K6" s="291">
        <f>M24</f>
        <v>67571.484103280003</v>
      </c>
      <c r="L6" s="288"/>
      <c r="M6" s="77"/>
    </row>
    <row r="7" spans="1:15" ht="16.5">
      <c r="A7" s="77" t="s">
        <v>55</v>
      </c>
      <c r="B7" s="78">
        <v>290.18</v>
      </c>
      <c r="C7" s="77"/>
      <c r="D7" s="77"/>
      <c r="E7" s="77"/>
      <c r="F7" s="77"/>
      <c r="G7" s="288" t="str">
        <f>A26</f>
        <v>2 - UNIFORMES E EPI</v>
      </c>
      <c r="H7" s="288"/>
      <c r="I7" s="288"/>
      <c r="J7" s="288"/>
      <c r="K7" s="291">
        <f>F36</f>
        <v>1559.125</v>
      </c>
      <c r="L7" s="288"/>
      <c r="M7" s="77"/>
    </row>
    <row r="8" spans="1:15" ht="16.5">
      <c r="A8" s="77" t="s">
        <v>138</v>
      </c>
      <c r="B8" s="78">
        <v>90</v>
      </c>
      <c r="C8" s="77"/>
      <c r="D8" s="77"/>
      <c r="E8" s="77"/>
      <c r="F8" s="77"/>
      <c r="G8" s="288" t="str">
        <f>A38</f>
        <v>3 - FERRAMENTAS</v>
      </c>
      <c r="H8" s="288"/>
      <c r="I8" s="288"/>
      <c r="J8" s="288"/>
      <c r="K8" s="291">
        <f>F44</f>
        <v>1163.5500000000002</v>
      </c>
      <c r="L8" s="288"/>
      <c r="M8" s="77"/>
    </row>
    <row r="9" spans="1:15" ht="16.5">
      <c r="A9" s="77" t="s">
        <v>139</v>
      </c>
      <c r="B9" s="78">
        <v>5</v>
      </c>
      <c r="C9" s="77"/>
      <c r="D9" s="77"/>
      <c r="E9" s="77"/>
      <c r="F9" s="77"/>
      <c r="G9" s="288" t="str">
        <f>A46</f>
        <v>4 - CARRINHO LUTOCAR</v>
      </c>
      <c r="H9" s="288"/>
      <c r="I9" s="288"/>
      <c r="J9" s="288"/>
      <c r="K9" s="291">
        <f>F51</f>
        <v>209.79000000000002</v>
      </c>
      <c r="L9" s="288"/>
      <c r="M9" s="77"/>
    </row>
    <row r="10" spans="1:15" ht="16.5">
      <c r="A10" s="77" t="s">
        <v>140</v>
      </c>
      <c r="B10" s="78">
        <v>6</v>
      </c>
      <c r="C10" s="77"/>
      <c r="D10" s="77"/>
      <c r="E10" s="77"/>
      <c r="F10" s="77"/>
      <c r="G10" s="288" t="str">
        <f>A53</f>
        <v>5 - VEÍCULOS E COMBUSTÍVEIS</v>
      </c>
      <c r="H10" s="288"/>
      <c r="I10" s="288"/>
      <c r="J10" s="288"/>
      <c r="K10" s="291">
        <f>F63+F69</f>
        <v>0</v>
      </c>
      <c r="L10" s="288"/>
      <c r="M10" s="77"/>
    </row>
    <row r="11" spans="1:15" ht="16.5">
      <c r="A11" s="77" t="s">
        <v>25</v>
      </c>
      <c r="B11" s="81">
        <v>9</v>
      </c>
      <c r="C11" s="77"/>
      <c r="D11" s="77"/>
      <c r="E11" s="77"/>
      <c r="F11" s="77"/>
      <c r="G11" s="77"/>
      <c r="H11" s="77"/>
      <c r="I11" s="77"/>
      <c r="J11" s="298" t="s">
        <v>53</v>
      </c>
      <c r="K11" s="298"/>
      <c r="L11" s="82">
        <f>SUM(K6:L10)</f>
        <v>70503.94910328</v>
      </c>
      <c r="M11" s="77"/>
    </row>
    <row r="12" spans="1:15" ht="16.5" customHeight="1">
      <c r="A12" s="77" t="s">
        <v>93</v>
      </c>
      <c r="B12" s="81">
        <v>25.25</v>
      </c>
      <c r="C12" s="77"/>
      <c r="D12" s="77"/>
      <c r="E12" s="77"/>
      <c r="F12" s="77"/>
      <c r="G12" s="77"/>
      <c r="H12" s="77"/>
      <c r="I12" s="307" t="s">
        <v>136</v>
      </c>
      <c r="J12" s="308"/>
      <c r="K12" s="309"/>
      <c r="L12" s="82" t="e">
        <f>#REF!</f>
        <v>#REF!</v>
      </c>
      <c r="M12" s="77"/>
    </row>
    <row r="13" spans="1:15" ht="16.5">
      <c r="A13" s="77" t="s">
        <v>52</v>
      </c>
      <c r="B13" s="79">
        <f>BDI!B23</f>
        <v>0.14012216748768447</v>
      </c>
      <c r="C13" s="77"/>
      <c r="D13" s="77"/>
      <c r="E13" s="77"/>
      <c r="F13" s="77"/>
      <c r="G13" s="77"/>
      <c r="H13" s="77"/>
      <c r="I13" s="77"/>
      <c r="J13" s="299" t="s">
        <v>54</v>
      </c>
      <c r="K13" s="299"/>
      <c r="L13" s="83" t="e">
        <f>TRUNC((L11+L12)*(1+B13),2)</f>
        <v>#REF!</v>
      </c>
      <c r="M13" s="77"/>
    </row>
    <row r="14" spans="1:15" ht="16.5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84"/>
      <c r="L14" s="85"/>
      <c r="M14" s="77"/>
    </row>
    <row r="15" spans="1:15" ht="16.5">
      <c r="A15" s="77"/>
      <c r="B15" s="77"/>
      <c r="C15" s="77"/>
      <c r="D15" s="77"/>
      <c r="E15" s="77"/>
      <c r="F15" s="77"/>
      <c r="G15" s="289" t="s">
        <v>144</v>
      </c>
      <c r="H15" s="289"/>
      <c r="I15" s="289"/>
      <c r="J15" s="86" t="s">
        <v>90</v>
      </c>
      <c r="K15" s="86" t="s">
        <v>91</v>
      </c>
      <c r="L15" s="87" t="s">
        <v>92</v>
      </c>
      <c r="M15" s="77"/>
      <c r="N15" s="221"/>
      <c r="O15" s="220"/>
    </row>
    <row r="16" spans="1:15" ht="16.5">
      <c r="A16" s="77"/>
      <c r="B16" s="77"/>
      <c r="C16" s="77"/>
      <c r="D16" s="77"/>
      <c r="E16" s="77"/>
      <c r="F16" s="77"/>
      <c r="G16" s="297"/>
      <c r="H16" s="297"/>
      <c r="I16" s="297"/>
      <c r="J16" s="89" t="e">
        <f>L13</f>
        <v>#REF!</v>
      </c>
      <c r="K16" s="90">
        <v>1496.26</v>
      </c>
      <c r="L16" s="91" t="e">
        <f>J16/K16</f>
        <v>#REF!</v>
      </c>
      <c r="M16" s="77"/>
      <c r="N16" s="222"/>
      <c r="O16" s="223"/>
    </row>
    <row r="17" spans="1:14" ht="16.5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4" ht="16.5">
      <c r="A18" s="306" t="s">
        <v>15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77"/>
    </row>
    <row r="19" spans="1:14" ht="16.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77"/>
    </row>
    <row r="20" spans="1:14" ht="51" customHeight="1">
      <c r="A20" s="92" t="s">
        <v>16</v>
      </c>
      <c r="B20" s="92" t="s">
        <v>17</v>
      </c>
      <c r="C20" s="93" t="s">
        <v>176</v>
      </c>
      <c r="D20" s="92" t="s">
        <v>0</v>
      </c>
      <c r="E20" s="92" t="s">
        <v>26</v>
      </c>
      <c r="F20" s="93" t="s">
        <v>22</v>
      </c>
      <c r="G20" s="92" t="s">
        <v>143</v>
      </c>
      <c r="H20" s="93" t="s">
        <v>110</v>
      </c>
      <c r="I20" s="92" t="s">
        <v>19</v>
      </c>
      <c r="J20" s="93" t="s">
        <v>141</v>
      </c>
      <c r="K20" s="93" t="s">
        <v>20</v>
      </c>
      <c r="L20" s="92" t="s">
        <v>7</v>
      </c>
      <c r="M20" s="92" t="s">
        <v>21</v>
      </c>
      <c r="N20" s="32"/>
    </row>
    <row r="21" spans="1:14" ht="16.5">
      <c r="A21" s="94" t="s">
        <v>57</v>
      </c>
      <c r="B21" s="83">
        <v>1000</v>
      </c>
      <c r="C21" s="83">
        <f>($B5)*0.2</f>
        <v>187.4</v>
      </c>
      <c r="D21" s="83">
        <f>B21+C21</f>
        <v>1187.4000000000001</v>
      </c>
      <c r="E21" s="83">
        <f>D21*$B6</f>
        <v>901.16226876000019</v>
      </c>
      <c r="F21" s="83">
        <f>D21+E21</f>
        <v>2088.5622687600003</v>
      </c>
      <c r="G21" s="95">
        <v>0</v>
      </c>
      <c r="H21" s="83">
        <f>$B$7</f>
        <v>290.18</v>
      </c>
      <c r="I21" s="83">
        <f>$B$9</f>
        <v>5</v>
      </c>
      <c r="J21" s="83">
        <v>0</v>
      </c>
      <c r="K21" s="83">
        <f>F21+G21+H21+I21+J21</f>
        <v>2383.7422687600001</v>
      </c>
      <c r="L21" s="90">
        <f>27-L22</f>
        <v>18</v>
      </c>
      <c r="M21" s="83">
        <f>K21*L21</f>
        <v>42907.360837680004</v>
      </c>
    </row>
    <row r="22" spans="1:14" ht="16.5">
      <c r="A22" s="94" t="s">
        <v>58</v>
      </c>
      <c r="B22" s="83">
        <v>1000</v>
      </c>
      <c r="C22" s="83">
        <f>($B5)*0.2</f>
        <v>187.4</v>
      </c>
      <c r="D22" s="83">
        <f>B22+C22</f>
        <v>1187.4000000000001</v>
      </c>
      <c r="E22" s="83">
        <f>D22*$B6</f>
        <v>901.16226876000019</v>
      </c>
      <c r="F22" s="83">
        <f>D22+E22</f>
        <v>2088.5622687600003</v>
      </c>
      <c r="G22" s="95">
        <v>0</v>
      </c>
      <c r="H22" s="83">
        <f t="shared" ref="H22:H23" si="0">$B$7</f>
        <v>290.18</v>
      </c>
      <c r="I22" s="83">
        <f t="shared" ref="I22:I23" si="1">$B$9</f>
        <v>5</v>
      </c>
      <c r="J22" s="83">
        <v>0</v>
      </c>
      <c r="K22" s="83">
        <f t="shared" ref="K22:K23" si="2">F22+G22+H22+I22+J22</f>
        <v>2383.7422687600001</v>
      </c>
      <c r="L22" s="90">
        <f>27/3</f>
        <v>9</v>
      </c>
      <c r="M22" s="83">
        <f>K22*L22</f>
        <v>21453.680418840002</v>
      </c>
    </row>
    <row r="23" spans="1:14" ht="16.5">
      <c r="A23" s="94" t="s">
        <v>178</v>
      </c>
      <c r="B23" s="83">
        <v>1470</v>
      </c>
      <c r="C23" s="83">
        <f>($B5)*0.2</f>
        <v>187.4</v>
      </c>
      <c r="D23" s="83">
        <f>B23+C23</f>
        <v>1657.4</v>
      </c>
      <c r="E23" s="83">
        <f>D23*$B6</f>
        <v>1257.8628467600001</v>
      </c>
      <c r="F23" s="83">
        <f>D23+E23</f>
        <v>2915.2628467600002</v>
      </c>
      <c r="G23" s="95">
        <v>0</v>
      </c>
      <c r="H23" s="83">
        <f t="shared" si="0"/>
        <v>290.18</v>
      </c>
      <c r="I23" s="83">
        <f t="shared" si="1"/>
        <v>5</v>
      </c>
      <c r="J23" s="83">
        <v>0</v>
      </c>
      <c r="K23" s="83">
        <f t="shared" si="2"/>
        <v>3210.4428467600001</v>
      </c>
      <c r="L23" s="90">
        <v>1</v>
      </c>
      <c r="M23" s="83">
        <f>K23*L23</f>
        <v>3210.4428467600001</v>
      </c>
    </row>
    <row r="24" spans="1:14" ht="16.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96">
        <f>SUM(L21:L23)</f>
        <v>28</v>
      </c>
      <c r="M24" s="97">
        <f>SUM(M21:M23)</f>
        <v>67571.484103280003</v>
      </c>
    </row>
    <row r="25" spans="1:14" ht="16.5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</row>
    <row r="26" spans="1:14" ht="16.5">
      <c r="A26" s="306" t="s">
        <v>27</v>
      </c>
      <c r="B26" s="306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77"/>
    </row>
    <row r="27" spans="1:14" ht="16.5">
      <c r="A27" s="288"/>
      <c r="B27" s="288"/>
      <c r="C27" s="288"/>
      <c r="D27" s="288"/>
      <c r="E27" s="288"/>
      <c r="F27" s="288"/>
      <c r="G27" s="289"/>
      <c r="H27" s="289"/>
      <c r="I27" s="289"/>
      <c r="J27" s="289"/>
      <c r="K27" s="289"/>
      <c r="L27" s="290"/>
      <c r="M27" s="77"/>
    </row>
    <row r="28" spans="1:14" ht="51" customHeight="1">
      <c r="A28" s="92" t="s">
        <v>3</v>
      </c>
      <c r="B28" s="92" t="s">
        <v>28</v>
      </c>
      <c r="C28" s="93" t="s">
        <v>29</v>
      </c>
      <c r="D28" s="93" t="s">
        <v>30</v>
      </c>
      <c r="E28" s="92" t="s">
        <v>31</v>
      </c>
      <c r="F28" s="93" t="s">
        <v>32</v>
      </c>
      <c r="G28" s="99"/>
      <c r="H28" s="100"/>
      <c r="I28" s="99"/>
      <c r="J28" s="100"/>
      <c r="K28" s="99"/>
      <c r="L28" s="99"/>
      <c r="M28" s="101"/>
      <c r="N28" s="32"/>
    </row>
    <row r="29" spans="1:14" ht="16.5">
      <c r="A29" s="94" t="s">
        <v>33</v>
      </c>
      <c r="B29" s="103">
        <v>6</v>
      </c>
      <c r="C29" s="83">
        <v>28</v>
      </c>
      <c r="D29" s="103">
        <f>L24</f>
        <v>28</v>
      </c>
      <c r="E29" s="83">
        <f>B29*C29*D29</f>
        <v>4704</v>
      </c>
      <c r="F29" s="83">
        <f>E29/12</f>
        <v>392</v>
      </c>
      <c r="G29" s="104"/>
      <c r="H29" s="105"/>
      <c r="I29" s="105"/>
      <c r="J29" s="105"/>
      <c r="K29" s="104"/>
      <c r="L29" s="105"/>
      <c r="M29" s="77"/>
    </row>
    <row r="30" spans="1:14" ht="16.5">
      <c r="A30" s="94" t="s">
        <v>34</v>
      </c>
      <c r="B30" s="103">
        <v>6</v>
      </c>
      <c r="C30" s="83">
        <v>27</v>
      </c>
      <c r="D30" s="103">
        <f>L24</f>
        <v>28</v>
      </c>
      <c r="E30" s="83">
        <f t="shared" ref="E30:E35" si="3">B30*C30*D30</f>
        <v>4536</v>
      </c>
      <c r="F30" s="83">
        <f t="shared" ref="F30:F35" si="4">E30/12</f>
        <v>378</v>
      </c>
      <c r="G30" s="104"/>
      <c r="H30" s="105"/>
      <c r="I30" s="105"/>
      <c r="J30" s="105"/>
      <c r="K30" s="104"/>
      <c r="L30" s="105"/>
      <c r="M30" s="77"/>
    </row>
    <row r="31" spans="1:14" ht="16.5">
      <c r="A31" s="94" t="s">
        <v>35</v>
      </c>
      <c r="B31" s="103">
        <v>3</v>
      </c>
      <c r="C31" s="83">
        <v>8</v>
      </c>
      <c r="D31" s="103">
        <f>L24-L23</f>
        <v>27</v>
      </c>
      <c r="E31" s="83">
        <f t="shared" si="3"/>
        <v>648</v>
      </c>
      <c r="F31" s="83">
        <f t="shared" si="4"/>
        <v>54</v>
      </c>
      <c r="G31" s="104"/>
      <c r="H31" s="105"/>
      <c r="I31" s="105"/>
      <c r="J31" s="105"/>
      <c r="K31" s="104"/>
      <c r="L31" s="105"/>
      <c r="M31" s="77"/>
    </row>
    <row r="32" spans="1:14" ht="16.5">
      <c r="A32" s="94" t="s">
        <v>36</v>
      </c>
      <c r="B32" s="103">
        <v>3</v>
      </c>
      <c r="C32" s="83">
        <v>38</v>
      </c>
      <c r="D32" s="103">
        <f>L24</f>
        <v>28</v>
      </c>
      <c r="E32" s="83">
        <f t="shared" si="3"/>
        <v>3192</v>
      </c>
      <c r="F32" s="83">
        <f t="shared" si="4"/>
        <v>266</v>
      </c>
      <c r="G32" s="104"/>
      <c r="H32" s="105"/>
      <c r="I32" s="105"/>
      <c r="J32" s="105"/>
      <c r="K32" s="104"/>
      <c r="L32" s="105"/>
      <c r="M32" s="77"/>
    </row>
    <row r="33" spans="1:14" ht="16.5">
      <c r="A33" s="94" t="s">
        <v>37</v>
      </c>
      <c r="B33" s="103">
        <v>3</v>
      </c>
      <c r="C33" s="83">
        <v>2.5</v>
      </c>
      <c r="D33" s="103">
        <f>L24-L23</f>
        <v>27</v>
      </c>
      <c r="E33" s="83">
        <f t="shared" si="3"/>
        <v>202.5</v>
      </c>
      <c r="F33" s="83">
        <f t="shared" si="4"/>
        <v>16.875</v>
      </c>
      <c r="G33" s="104"/>
      <c r="H33" s="105"/>
      <c r="I33" s="105"/>
      <c r="J33" s="105"/>
      <c r="K33" s="104"/>
      <c r="L33" s="105"/>
      <c r="M33" s="77"/>
    </row>
    <row r="34" spans="1:14" ht="16.5">
      <c r="A34" s="94" t="s">
        <v>38</v>
      </c>
      <c r="B34" s="103">
        <v>24</v>
      </c>
      <c r="C34" s="83">
        <v>8</v>
      </c>
      <c r="D34" s="103">
        <f>L24-L23</f>
        <v>27</v>
      </c>
      <c r="E34" s="83">
        <f t="shared" si="3"/>
        <v>5184</v>
      </c>
      <c r="F34" s="83">
        <f t="shared" si="4"/>
        <v>432</v>
      </c>
      <c r="G34" s="104"/>
      <c r="H34" s="105"/>
      <c r="I34" s="105"/>
      <c r="J34" s="105"/>
      <c r="K34" s="104"/>
      <c r="L34" s="105"/>
      <c r="M34" s="77"/>
    </row>
    <row r="35" spans="1:14" ht="16.5">
      <c r="A35" s="94" t="s">
        <v>39</v>
      </c>
      <c r="B35" s="103">
        <v>3</v>
      </c>
      <c r="C35" s="83">
        <v>3</v>
      </c>
      <c r="D35" s="103">
        <f>L24-L23</f>
        <v>27</v>
      </c>
      <c r="E35" s="83">
        <f t="shared" si="3"/>
        <v>243</v>
      </c>
      <c r="F35" s="83">
        <f t="shared" si="4"/>
        <v>20.25</v>
      </c>
      <c r="G35" s="104"/>
      <c r="H35" s="105"/>
      <c r="I35" s="105"/>
      <c r="J35" s="105"/>
      <c r="K35" s="104"/>
      <c r="L35" s="105"/>
      <c r="M35" s="77"/>
    </row>
    <row r="36" spans="1:14" ht="16.5">
      <c r="A36" s="77"/>
      <c r="B36" s="77"/>
      <c r="C36" s="77"/>
      <c r="D36" s="77"/>
      <c r="E36" s="77"/>
      <c r="F36" s="97">
        <f>SUM(F29:F35)</f>
        <v>1559.125</v>
      </c>
      <c r="G36" s="77"/>
      <c r="H36" s="98"/>
      <c r="I36" s="77"/>
      <c r="J36" s="77"/>
      <c r="K36" s="77"/>
      <c r="L36" s="77"/>
      <c r="M36" s="77"/>
    </row>
    <row r="37" spans="1:14" ht="16.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4" ht="16.5">
      <c r="A38" s="306" t="s">
        <v>60</v>
      </c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77"/>
    </row>
    <row r="39" spans="1:14" ht="16.5">
      <c r="A39" s="288"/>
      <c r="B39" s="288"/>
      <c r="C39" s="288"/>
      <c r="D39" s="288"/>
      <c r="E39" s="288"/>
      <c r="F39" s="288"/>
      <c r="G39" s="289"/>
      <c r="H39" s="289"/>
      <c r="I39" s="289"/>
      <c r="J39" s="289"/>
      <c r="K39" s="289"/>
      <c r="L39" s="290"/>
      <c r="M39" s="77"/>
    </row>
    <row r="40" spans="1:14" ht="51" customHeight="1">
      <c r="A40" s="92" t="s">
        <v>3</v>
      </c>
      <c r="B40" s="92" t="s">
        <v>28</v>
      </c>
      <c r="C40" s="93" t="s">
        <v>29</v>
      </c>
      <c r="D40" s="93" t="s">
        <v>30</v>
      </c>
      <c r="E40" s="92" t="s">
        <v>31</v>
      </c>
      <c r="F40" s="93" t="s">
        <v>32</v>
      </c>
      <c r="G40" s="99"/>
      <c r="H40" s="100"/>
      <c r="I40" s="99"/>
      <c r="J40" s="100"/>
      <c r="K40" s="99"/>
      <c r="L40" s="99"/>
      <c r="M40" s="101"/>
      <c r="N40" s="32"/>
    </row>
    <row r="41" spans="1:14" ht="16.5">
      <c r="A41" s="94" t="s">
        <v>40</v>
      </c>
      <c r="B41" s="103">
        <v>8</v>
      </c>
      <c r="C41" s="83">
        <v>20</v>
      </c>
      <c r="D41" s="103">
        <f>L21</f>
        <v>18</v>
      </c>
      <c r="E41" s="83">
        <f>B41*C41*D41</f>
        <v>2880</v>
      </c>
      <c r="F41" s="83">
        <f>E41/12</f>
        <v>240</v>
      </c>
      <c r="G41" s="104"/>
      <c r="H41" s="105"/>
      <c r="I41" s="105"/>
      <c r="J41" s="105"/>
      <c r="K41" s="104"/>
      <c r="L41" s="105"/>
      <c r="M41" s="77"/>
    </row>
    <row r="42" spans="1:14" ht="16.5">
      <c r="A42" s="94" t="s">
        <v>44</v>
      </c>
      <c r="B42" s="103">
        <v>4</v>
      </c>
      <c r="C42" s="83">
        <v>20</v>
      </c>
      <c r="D42" s="103">
        <f>L22</f>
        <v>9</v>
      </c>
      <c r="E42" s="83">
        <f>B42*C42*D42</f>
        <v>720</v>
      </c>
      <c r="F42" s="83">
        <f>E42/12</f>
        <v>60</v>
      </c>
      <c r="G42" s="104"/>
      <c r="H42" s="105"/>
      <c r="I42" s="105"/>
      <c r="J42" s="105"/>
      <c r="K42" s="104"/>
      <c r="L42" s="105"/>
      <c r="M42" s="77"/>
    </row>
    <row r="43" spans="1:14" ht="16.5">
      <c r="A43" s="94" t="s">
        <v>41</v>
      </c>
      <c r="B43" s="103">
        <f>10*25.25*12</f>
        <v>3030</v>
      </c>
      <c r="C43" s="83">
        <v>0.19</v>
      </c>
      <c r="D43" s="103">
        <f>L21</f>
        <v>18</v>
      </c>
      <c r="E43" s="83">
        <f>B43*C43*D43</f>
        <v>10362.6</v>
      </c>
      <c r="F43" s="83">
        <f>E43/12</f>
        <v>863.55000000000007</v>
      </c>
      <c r="G43" s="104"/>
      <c r="H43" s="105"/>
      <c r="I43" s="105"/>
      <c r="J43" s="105"/>
      <c r="K43" s="104"/>
      <c r="L43" s="105"/>
      <c r="M43" s="77"/>
    </row>
    <row r="44" spans="1:14" ht="16.5">
      <c r="A44" s="77"/>
      <c r="B44" s="77"/>
      <c r="C44" s="77"/>
      <c r="D44" s="77"/>
      <c r="E44" s="77"/>
      <c r="F44" s="97">
        <f>SUM(F41:F43)</f>
        <v>1163.5500000000002</v>
      </c>
      <c r="G44" s="77"/>
      <c r="H44" s="77"/>
      <c r="I44" s="77"/>
      <c r="J44" s="77"/>
      <c r="K44" s="77"/>
      <c r="L44" s="77"/>
      <c r="M44" s="77"/>
    </row>
    <row r="45" spans="1:14" ht="16.5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</row>
    <row r="46" spans="1:14" ht="16.5">
      <c r="A46" s="306" t="s">
        <v>61</v>
      </c>
      <c r="B46" s="306"/>
      <c r="C46" s="306"/>
      <c r="D46" s="306"/>
      <c r="E46" s="306"/>
      <c r="F46" s="306"/>
      <c r="G46" s="306"/>
      <c r="H46" s="306"/>
      <c r="I46" s="306"/>
      <c r="J46" s="306"/>
      <c r="K46" s="306"/>
      <c r="L46" s="306"/>
      <c r="M46" s="77"/>
    </row>
    <row r="47" spans="1:14" ht="16.5">
      <c r="A47" s="288"/>
      <c r="B47" s="288"/>
      <c r="C47" s="288"/>
      <c r="D47" s="288"/>
      <c r="E47" s="288"/>
      <c r="F47" s="288"/>
      <c r="G47" s="289"/>
      <c r="H47" s="289"/>
      <c r="I47" s="289"/>
      <c r="J47" s="289"/>
      <c r="K47" s="289"/>
      <c r="L47" s="290"/>
      <c r="M47" s="77"/>
    </row>
    <row r="48" spans="1:14" ht="51" customHeight="1">
      <c r="A48" s="92" t="s">
        <v>3</v>
      </c>
      <c r="B48" s="92" t="s">
        <v>28</v>
      </c>
      <c r="C48" s="93" t="s">
        <v>29</v>
      </c>
      <c r="D48" s="92" t="s">
        <v>42</v>
      </c>
      <c r="E48" s="92" t="s">
        <v>31</v>
      </c>
      <c r="F48" s="93" t="s">
        <v>32</v>
      </c>
      <c r="G48" s="99"/>
      <c r="H48" s="100"/>
      <c r="I48" s="99"/>
      <c r="J48" s="100"/>
      <c r="K48" s="99"/>
      <c r="L48" s="99"/>
      <c r="M48" s="101"/>
      <c r="N48" s="32"/>
    </row>
    <row r="49" spans="1:14" ht="16.5">
      <c r="A49" s="94" t="s">
        <v>56</v>
      </c>
      <c r="B49" s="103">
        <v>1</v>
      </c>
      <c r="C49" s="91">
        <v>189</v>
      </c>
      <c r="D49" s="103">
        <f>L22</f>
        <v>9</v>
      </c>
      <c r="E49" s="91">
        <f>B49*C49*D49</f>
        <v>1701</v>
      </c>
      <c r="F49" s="83">
        <f>E49/12</f>
        <v>141.75</v>
      </c>
      <c r="G49" s="104"/>
      <c r="H49" s="105"/>
      <c r="I49" s="105"/>
      <c r="J49" s="105"/>
      <c r="K49" s="104"/>
      <c r="L49" s="105"/>
      <c r="M49" s="77"/>
    </row>
    <row r="50" spans="1:14" ht="16.5">
      <c r="A50" s="94" t="s">
        <v>177</v>
      </c>
      <c r="B50" s="148">
        <v>0.48</v>
      </c>
      <c r="C50" s="91">
        <f>C49</f>
        <v>189</v>
      </c>
      <c r="D50" s="103">
        <f>L22</f>
        <v>9</v>
      </c>
      <c r="E50" s="91">
        <f>(B50*C50)*D50</f>
        <v>816.48</v>
      </c>
      <c r="F50" s="83">
        <f>E50/12</f>
        <v>68.040000000000006</v>
      </c>
      <c r="G50" s="104"/>
      <c r="H50" s="105"/>
      <c r="I50" s="105"/>
      <c r="J50" s="105"/>
      <c r="K50" s="104"/>
      <c r="L50" s="105"/>
      <c r="M50" s="77"/>
    </row>
    <row r="51" spans="1:14" ht="16.5">
      <c r="A51" s="77"/>
      <c r="B51" s="81"/>
      <c r="C51" s="81"/>
      <c r="D51" s="81"/>
      <c r="E51" s="81"/>
      <c r="F51" s="97">
        <f>SUM(F49:F50)</f>
        <v>209.79000000000002</v>
      </c>
      <c r="G51" s="77"/>
      <c r="H51" s="77"/>
      <c r="I51" s="77"/>
      <c r="J51" s="77"/>
      <c r="K51" s="77"/>
      <c r="L51" s="77"/>
      <c r="M51" s="77"/>
    </row>
    <row r="52" spans="1:14" ht="16.5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</row>
    <row r="53" spans="1:14" ht="16.5">
      <c r="A53" s="306" t="s">
        <v>79</v>
      </c>
      <c r="B53" s="306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77"/>
    </row>
    <row r="54" spans="1:14" ht="17.25" thickBot="1">
      <c r="A54" s="288"/>
      <c r="B54" s="288"/>
      <c r="C54" s="288"/>
      <c r="D54" s="289"/>
      <c r="E54" s="289"/>
      <c r="F54" s="289"/>
      <c r="G54" s="289"/>
      <c r="H54" s="289"/>
      <c r="I54" s="289"/>
      <c r="J54" s="289"/>
      <c r="K54" s="289"/>
      <c r="L54" s="290"/>
      <c r="M54" s="77"/>
    </row>
    <row r="55" spans="1:14" ht="17.25" thickBot="1">
      <c r="A55" s="106" t="s">
        <v>78</v>
      </c>
      <c r="B55" s="107"/>
      <c r="C55" s="107"/>
      <c r="D55" s="107"/>
      <c r="E55" s="107"/>
      <c r="F55" s="108"/>
      <c r="G55" s="109"/>
      <c r="H55" s="109"/>
      <c r="I55" s="109"/>
      <c r="J55" s="109"/>
      <c r="K55" s="109"/>
      <c r="L55" s="109"/>
      <c r="M55" s="109"/>
      <c r="N55" s="35"/>
    </row>
    <row r="56" spans="1:14" ht="50.25" thickBot="1">
      <c r="A56" s="110" t="s">
        <v>179</v>
      </c>
      <c r="B56" s="111"/>
      <c r="C56" s="111" t="s">
        <v>43</v>
      </c>
      <c r="D56" s="111" t="s">
        <v>62</v>
      </c>
      <c r="E56" s="111" t="s">
        <v>63</v>
      </c>
      <c r="F56" s="112" t="s">
        <v>64</v>
      </c>
      <c r="G56" s="113"/>
      <c r="H56" s="114"/>
      <c r="I56" s="114"/>
      <c r="J56" s="114"/>
      <c r="K56" s="114"/>
      <c r="L56" s="114"/>
      <c r="M56" s="114"/>
      <c r="N56" s="36"/>
    </row>
    <row r="57" spans="1:14" ht="17.25" thickBot="1">
      <c r="A57" s="115" t="s">
        <v>65</v>
      </c>
      <c r="B57" s="116"/>
      <c r="C57" s="116" t="s">
        <v>66</v>
      </c>
      <c r="D57" s="117">
        <v>0</v>
      </c>
      <c r="E57" s="116">
        <v>0</v>
      </c>
      <c r="F57" s="118">
        <f>((5+1)*E57*0.025)/(2*5*12)</f>
        <v>0</v>
      </c>
      <c r="G57" s="109"/>
      <c r="H57" s="300" t="s">
        <v>67</v>
      </c>
      <c r="I57" s="301"/>
      <c r="J57" s="301"/>
      <c r="K57" s="301"/>
      <c r="L57" s="302"/>
      <c r="M57" s="114"/>
      <c r="N57" s="114"/>
    </row>
    <row r="58" spans="1:14" ht="15.75" customHeight="1" thickBot="1">
      <c r="A58" s="119" t="s">
        <v>68</v>
      </c>
      <c r="B58" s="116"/>
      <c r="C58" s="116" t="s">
        <v>66</v>
      </c>
      <c r="D58" s="120">
        <v>0</v>
      </c>
      <c r="E58" s="121">
        <f>E57</f>
        <v>0</v>
      </c>
      <c r="F58" s="122">
        <f>(((5+1)*E57)/(2*5))*0.1135/12</f>
        <v>0</v>
      </c>
      <c r="G58" s="109"/>
      <c r="H58" s="303" t="s">
        <v>69</v>
      </c>
      <c r="I58" s="304"/>
      <c r="J58" s="304"/>
      <c r="K58" s="304"/>
      <c r="L58" s="305"/>
      <c r="M58" s="114"/>
      <c r="N58" s="114"/>
    </row>
    <row r="59" spans="1:14" ht="17.25" thickBot="1">
      <c r="A59" s="119" t="s">
        <v>70</v>
      </c>
      <c r="B59" s="116"/>
      <c r="C59" s="116" t="s">
        <v>66</v>
      </c>
      <c r="D59" s="120">
        <v>0</v>
      </c>
      <c r="E59" s="121">
        <f>E58</f>
        <v>0</v>
      </c>
      <c r="F59" s="122">
        <f>((((1-0.25/100)/5))*E59)/12</f>
        <v>0</v>
      </c>
      <c r="G59" s="109"/>
      <c r="H59" s="300" t="s">
        <v>71</v>
      </c>
      <c r="I59" s="301"/>
      <c r="J59" s="301"/>
      <c r="K59" s="301"/>
      <c r="L59" s="302"/>
      <c r="M59" s="114"/>
      <c r="N59" s="114"/>
    </row>
    <row r="60" spans="1:14" ht="17.25" thickBot="1">
      <c r="A60" s="119" t="s">
        <v>72</v>
      </c>
      <c r="B60" s="116"/>
      <c r="C60" s="116" t="s">
        <v>66</v>
      </c>
      <c r="D60" s="123">
        <v>0</v>
      </c>
      <c r="E60" s="124">
        <f>E57</f>
        <v>0</v>
      </c>
      <c r="F60" s="122">
        <f>0.8*E60/(5*12)</f>
        <v>0</v>
      </c>
      <c r="G60" s="109"/>
      <c r="H60" s="300" t="s">
        <v>73</v>
      </c>
      <c r="I60" s="301"/>
      <c r="J60" s="301"/>
      <c r="K60" s="301"/>
      <c r="L60" s="302"/>
      <c r="M60" s="114"/>
      <c r="N60" s="114"/>
    </row>
    <row r="61" spans="1:14" ht="17.25" thickBot="1">
      <c r="A61" s="119" t="s">
        <v>74</v>
      </c>
      <c r="B61" s="116"/>
      <c r="C61" s="116" t="s">
        <v>66</v>
      </c>
      <c r="D61" s="123">
        <v>0</v>
      </c>
      <c r="E61" s="124">
        <f>E57</f>
        <v>0</v>
      </c>
      <c r="F61" s="122">
        <f>0.5%*E61</f>
        <v>0</v>
      </c>
      <c r="G61" s="109"/>
      <c r="H61" s="294" t="s">
        <v>75</v>
      </c>
      <c r="I61" s="295"/>
      <c r="J61" s="295"/>
      <c r="K61" s="295"/>
      <c r="L61" s="296"/>
      <c r="M61" s="114"/>
      <c r="N61" s="114"/>
    </row>
    <row r="62" spans="1:14" ht="17.25" thickBot="1">
      <c r="A62" s="125" t="s">
        <v>76</v>
      </c>
      <c r="B62" s="126"/>
      <c r="C62" s="126" t="s">
        <v>66</v>
      </c>
      <c r="D62" s="127">
        <v>0</v>
      </c>
      <c r="E62" s="126">
        <v>0</v>
      </c>
      <c r="F62" s="128">
        <f t="shared" ref="F62" si="5">ROUND(D62*E62,2)</f>
        <v>0</v>
      </c>
      <c r="G62" s="109"/>
      <c r="H62" s="294" t="s">
        <v>77</v>
      </c>
      <c r="I62" s="295"/>
      <c r="J62" s="295"/>
      <c r="K62" s="295"/>
      <c r="L62" s="296"/>
      <c r="M62" s="114"/>
      <c r="N62" s="114"/>
    </row>
    <row r="63" spans="1:14" ht="17.25" thickBot="1">
      <c r="A63" s="109"/>
      <c r="B63" s="129"/>
      <c r="C63" s="129"/>
      <c r="D63" s="129"/>
      <c r="E63" s="129"/>
      <c r="F63" s="130">
        <f>SUM(F57:F62)</f>
        <v>0</v>
      </c>
      <c r="G63" s="109"/>
      <c r="H63" s="109"/>
      <c r="I63" s="109"/>
      <c r="J63" s="109"/>
      <c r="K63" s="109"/>
      <c r="L63" s="109"/>
      <c r="M63" s="114"/>
      <c r="N63" s="114"/>
    </row>
    <row r="64" spans="1:14" ht="17.25" thickBot="1">
      <c r="A64" s="109"/>
      <c r="B64" s="129"/>
      <c r="C64" s="129"/>
      <c r="D64" s="129"/>
      <c r="E64" s="129"/>
      <c r="F64" s="105"/>
      <c r="G64" s="109"/>
      <c r="H64" s="109"/>
      <c r="I64" s="109"/>
      <c r="J64" s="109"/>
      <c r="K64" s="109"/>
      <c r="L64" s="109"/>
      <c r="M64" s="129"/>
      <c r="N64" s="35"/>
    </row>
    <row r="65" spans="1:14" ht="33.75" thickBot="1">
      <c r="A65" s="110" t="s">
        <v>88</v>
      </c>
      <c r="B65" s="111" t="s">
        <v>80</v>
      </c>
      <c r="C65" s="111" t="s">
        <v>99</v>
      </c>
      <c r="D65" s="131" t="s">
        <v>81</v>
      </c>
      <c r="E65" s="111" t="s">
        <v>82</v>
      </c>
      <c r="F65" s="112" t="s">
        <v>83</v>
      </c>
      <c r="G65" s="109"/>
      <c r="H65" s="109"/>
      <c r="I65" s="129"/>
      <c r="J65" s="109"/>
      <c r="K65" s="109"/>
      <c r="L65" s="109"/>
      <c r="M65" s="129"/>
      <c r="N65" s="35"/>
    </row>
    <row r="66" spans="1:14" ht="16.5">
      <c r="A66" s="132" t="s">
        <v>89</v>
      </c>
      <c r="B66" s="133">
        <v>1</v>
      </c>
      <c r="C66" s="134">
        <v>26</v>
      </c>
      <c r="D66" s="133">
        <v>0</v>
      </c>
      <c r="E66" s="133">
        <v>0</v>
      </c>
      <c r="F66" s="118">
        <f>B66*C66*D66*E66*25.25</f>
        <v>0</v>
      </c>
      <c r="G66" s="109"/>
      <c r="H66" s="135" t="s">
        <v>84</v>
      </c>
      <c r="I66" s="136"/>
      <c r="J66" s="137"/>
      <c r="K66" s="137"/>
      <c r="L66" s="138"/>
      <c r="M66" s="129"/>
      <c r="N66" s="35"/>
    </row>
    <row r="67" spans="1:14" ht="16.5">
      <c r="A67" s="139"/>
      <c r="B67" s="140"/>
      <c r="C67" s="140"/>
      <c r="D67" s="133"/>
      <c r="E67" s="133"/>
      <c r="F67" s="118">
        <f t="shared" ref="F67:F68" si="6">B67*C67*D67*E67*25.25</f>
        <v>0</v>
      </c>
      <c r="G67" s="109"/>
      <c r="H67" s="141" t="s">
        <v>85</v>
      </c>
      <c r="I67" s="129"/>
      <c r="J67" s="109"/>
      <c r="K67" s="109"/>
      <c r="L67" s="142"/>
      <c r="M67" s="129"/>
      <c r="N67" s="35"/>
    </row>
    <row r="68" spans="1:14" ht="17.25" thickBot="1">
      <c r="A68" s="143"/>
      <c r="B68" s="144"/>
      <c r="C68" s="144"/>
      <c r="D68" s="144"/>
      <c r="E68" s="144"/>
      <c r="F68" s="128">
        <f t="shared" si="6"/>
        <v>0</v>
      </c>
      <c r="G68" s="109"/>
      <c r="H68" s="141" t="s">
        <v>86</v>
      </c>
      <c r="I68" s="109"/>
      <c r="J68" s="109"/>
      <c r="K68" s="109"/>
      <c r="L68" s="142"/>
      <c r="M68" s="129"/>
      <c r="N68" s="35"/>
    </row>
    <row r="69" spans="1:14" ht="17.25" thickBot="1">
      <c r="A69" s="109"/>
      <c r="B69" s="129"/>
      <c r="C69" s="129"/>
      <c r="D69" s="129"/>
      <c r="E69" s="129"/>
      <c r="F69" s="130">
        <f>SUM(F66:F68)</f>
        <v>0</v>
      </c>
      <c r="G69" s="109"/>
      <c r="H69" s="145" t="s">
        <v>87</v>
      </c>
      <c r="I69" s="146"/>
      <c r="J69" s="146"/>
      <c r="K69" s="146"/>
      <c r="L69" s="147"/>
      <c r="M69" s="129"/>
      <c r="N69" s="35"/>
    </row>
  </sheetData>
  <mergeCells count="33">
    <mergeCell ref="G9:J9"/>
    <mergeCell ref="H61:L61"/>
    <mergeCell ref="K9:L9"/>
    <mergeCell ref="I12:K12"/>
    <mergeCell ref="A2:N2"/>
    <mergeCell ref="H60:L60"/>
    <mergeCell ref="K8:L8"/>
    <mergeCell ref="A46:L46"/>
    <mergeCell ref="A27:L27"/>
    <mergeCell ref="A54:L54"/>
    <mergeCell ref="A18:L18"/>
    <mergeCell ref="A19:L19"/>
    <mergeCell ref="A26:L26"/>
    <mergeCell ref="G5:L5"/>
    <mergeCell ref="G6:J6"/>
    <mergeCell ref="G7:J7"/>
    <mergeCell ref="G8:J8"/>
    <mergeCell ref="A47:L47"/>
    <mergeCell ref="K6:L6"/>
    <mergeCell ref="K7:L7"/>
    <mergeCell ref="A3:N3"/>
    <mergeCell ref="H62:L62"/>
    <mergeCell ref="G10:J10"/>
    <mergeCell ref="K10:L10"/>
    <mergeCell ref="G15:I16"/>
    <mergeCell ref="J11:K11"/>
    <mergeCell ref="J13:K13"/>
    <mergeCell ref="H57:L57"/>
    <mergeCell ref="H58:L58"/>
    <mergeCell ref="H59:L59"/>
    <mergeCell ref="A38:L38"/>
    <mergeCell ref="A39:L39"/>
    <mergeCell ref="A53:L53"/>
  </mergeCells>
  <printOptions horizontalCentered="1"/>
  <pageMargins left="0.39370078740157483" right="0.39370078740157483" top="1.4173228346456694" bottom="0.78740157480314965" header="0.31496062992125984" footer="0.31496062992125984"/>
  <pageSetup paperSize="9" scale="56" orientation="landscape" horizontalDpi="360" verticalDpi="360" r:id="rId1"/>
  <headerFooter alignWithMargins="0">
    <oddHeader>&amp;L&amp;G</oddHeader>
  </headerFooter>
  <rowBreaks count="1" manualBreakCount="1">
    <brk id="37" max="12" man="1"/>
  </rowBreaks>
  <colBreaks count="1" manualBreakCount="1">
    <brk id="13" min="1" max="68" man="1"/>
  </colBreaks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86"/>
  <sheetViews>
    <sheetView tabSelected="1" view="pageBreakPreview" zoomScale="80" zoomScaleNormal="100" zoomScaleSheetLayoutView="80" workbookViewId="0">
      <selection activeCell="E9" sqref="E9"/>
    </sheetView>
  </sheetViews>
  <sheetFormatPr defaultColWidth="11.42578125" defaultRowHeight="15"/>
  <cols>
    <col min="1" max="1" width="46.85546875" style="17" customWidth="1"/>
    <col min="2" max="2" width="13" style="17" bestFit="1" customWidth="1"/>
    <col min="3" max="3" width="16.42578125" style="17" bestFit="1" customWidth="1"/>
    <col min="4" max="4" width="16.28515625" style="17" customWidth="1"/>
    <col min="5" max="5" width="16.85546875" style="17" bestFit="1" customWidth="1"/>
    <col min="6" max="6" width="16" style="17" bestFit="1" customWidth="1"/>
    <col min="7" max="7" width="7.140625" style="17" bestFit="1" customWidth="1"/>
    <col min="8" max="8" width="17.85546875" style="17" customWidth="1"/>
    <col min="9" max="9" width="11.42578125" style="17"/>
    <col min="10" max="10" width="15.28515625" style="17" bestFit="1" customWidth="1"/>
    <col min="11" max="11" width="13.85546875" style="17" bestFit="1" customWidth="1"/>
    <col min="12" max="12" width="16" style="17" bestFit="1" customWidth="1"/>
    <col min="13" max="13" width="21" style="17" customWidth="1"/>
    <col min="14" max="14" width="20" style="17" customWidth="1"/>
    <col min="15" max="15" width="22" style="17" bestFit="1" customWidth="1"/>
    <col min="16" max="16384" width="11.42578125" style="17"/>
  </cols>
  <sheetData>
    <row r="2" spans="1:15" ht="30.95" customHeight="1">
      <c r="A2" s="262" t="s">
        <v>189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4"/>
      <c r="M2" s="77"/>
    </row>
    <row r="3" spans="1:15" ht="36" customHeight="1">
      <c r="A3" s="262" t="str">
        <f>G15</f>
        <v>MANUTENÇÃO ILUMINAÇÃO PÚBLICA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4"/>
      <c r="M3" s="77"/>
    </row>
    <row r="4" spans="1:15" ht="7.5" customHeigh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5" ht="16.5">
      <c r="A5" s="77" t="s">
        <v>23</v>
      </c>
      <c r="B5" s="88">
        <v>1100</v>
      </c>
      <c r="C5" s="77"/>
      <c r="D5" s="77"/>
      <c r="E5" s="77"/>
      <c r="F5" s="77"/>
      <c r="G5" s="310" t="s">
        <v>59</v>
      </c>
      <c r="H5" s="311"/>
      <c r="I5" s="311"/>
      <c r="J5" s="311"/>
      <c r="K5" s="311"/>
      <c r="L5" s="312"/>
      <c r="M5" s="77"/>
    </row>
    <row r="6" spans="1:15" ht="16.5">
      <c r="A6" s="77" t="s">
        <v>24</v>
      </c>
      <c r="B6" s="79">
        <f>'L.S.B - MO direta'!J42</f>
        <v>0.7589374000000001</v>
      </c>
      <c r="C6" s="77"/>
      <c r="D6" s="77"/>
      <c r="E6" s="77"/>
      <c r="F6" s="77"/>
      <c r="G6" s="288" t="str">
        <f>A18</f>
        <v>1 - SALÁRIOS (CUSTO MÃO DE OBRA)</v>
      </c>
      <c r="H6" s="288"/>
      <c r="I6" s="288"/>
      <c r="J6" s="288"/>
      <c r="K6" s="291">
        <f>M25</f>
        <v>11850.016997892</v>
      </c>
      <c r="L6" s="288"/>
      <c r="M6" s="77"/>
    </row>
    <row r="7" spans="1:15" ht="16.5">
      <c r="A7" s="77" t="s">
        <v>55</v>
      </c>
      <c r="B7" s="78">
        <v>290.18</v>
      </c>
      <c r="C7" s="77"/>
      <c r="D7" s="77"/>
      <c r="E7" s="77"/>
      <c r="F7" s="77"/>
      <c r="G7" s="288" t="str">
        <f>A27</f>
        <v>2 - UNIFORMES E EPI</v>
      </c>
      <c r="H7" s="288"/>
      <c r="I7" s="288"/>
      <c r="J7" s="288"/>
      <c r="K7" s="291">
        <f>F36</f>
        <v>104.16666666666667</v>
      </c>
      <c r="L7" s="288"/>
      <c r="M7" s="77"/>
    </row>
    <row r="8" spans="1:15" ht="16.5">
      <c r="A8" s="77" t="s">
        <v>138</v>
      </c>
      <c r="B8" s="78">
        <v>90</v>
      </c>
      <c r="C8" s="77"/>
      <c r="D8" s="77"/>
      <c r="E8" s="77"/>
      <c r="F8" s="77"/>
      <c r="G8" s="288" t="str">
        <f>A38</f>
        <v>3 - FERRAMENTAS</v>
      </c>
      <c r="H8" s="288"/>
      <c r="I8" s="288"/>
      <c r="J8" s="288"/>
      <c r="K8" s="291">
        <f>F50</f>
        <v>82.5</v>
      </c>
      <c r="L8" s="288"/>
      <c r="M8" s="77"/>
    </row>
    <row r="9" spans="1:15" ht="16.5">
      <c r="A9" s="77" t="s">
        <v>139</v>
      </c>
      <c r="B9" s="78">
        <v>5</v>
      </c>
      <c r="C9" s="77"/>
      <c r="D9" s="77"/>
      <c r="E9" s="77"/>
      <c r="F9" s="77"/>
      <c r="G9" s="288" t="str">
        <f>A52</f>
        <v>4 - VEÍCULOS</v>
      </c>
      <c r="H9" s="288"/>
      <c r="I9" s="288"/>
      <c r="J9" s="288"/>
      <c r="K9" s="291">
        <f>F62+F73</f>
        <v>8612.7418749999997</v>
      </c>
      <c r="L9" s="288"/>
      <c r="M9" s="77"/>
    </row>
    <row r="10" spans="1:15" ht="16.5">
      <c r="A10" s="77" t="s">
        <v>140</v>
      </c>
      <c r="B10" s="78">
        <v>6</v>
      </c>
      <c r="C10" s="77"/>
      <c r="D10" s="77"/>
      <c r="E10" s="77"/>
      <c r="F10" s="77"/>
      <c r="G10" s="288"/>
      <c r="H10" s="288"/>
      <c r="I10" s="288"/>
      <c r="J10" s="288"/>
      <c r="K10" s="291"/>
      <c r="L10" s="288"/>
      <c r="M10" s="77"/>
    </row>
    <row r="11" spans="1:15" ht="16.5">
      <c r="A11" s="77" t="s">
        <v>25</v>
      </c>
      <c r="B11" s="81">
        <v>1</v>
      </c>
      <c r="C11" s="77"/>
      <c r="D11" s="77"/>
      <c r="E11" s="77"/>
      <c r="F11" s="77"/>
      <c r="G11" s="77"/>
      <c r="H11" s="77"/>
      <c r="I11" s="77"/>
      <c r="J11" s="298" t="s">
        <v>53</v>
      </c>
      <c r="K11" s="298"/>
      <c r="L11" s="82">
        <f>SUM(K6:L10)</f>
        <v>20649.425539558666</v>
      </c>
      <c r="M11" s="77"/>
    </row>
    <row r="12" spans="1:15" ht="16.5" customHeight="1">
      <c r="A12" s="77" t="s">
        <v>93</v>
      </c>
      <c r="B12" s="81">
        <v>25.25</v>
      </c>
      <c r="C12" s="77"/>
      <c r="D12" s="77"/>
      <c r="E12" s="77"/>
      <c r="F12" s="77"/>
      <c r="G12" s="77"/>
      <c r="H12" s="77"/>
      <c r="I12" s="307" t="s">
        <v>136</v>
      </c>
      <c r="J12" s="308"/>
      <c r="K12" s="309"/>
      <c r="L12" s="82">
        <v>0</v>
      </c>
      <c r="M12" s="77"/>
    </row>
    <row r="13" spans="1:15" ht="16.5">
      <c r="A13" s="77" t="s">
        <v>52</v>
      </c>
      <c r="B13" s="79">
        <f>BDI!B23</f>
        <v>0.14012216748768447</v>
      </c>
      <c r="C13" s="77"/>
      <c r="D13" s="77"/>
      <c r="E13" s="77"/>
      <c r="F13" s="77"/>
      <c r="G13" s="77"/>
      <c r="H13" s="77"/>
      <c r="I13" s="77"/>
      <c r="J13" s="299" t="s">
        <v>54</v>
      </c>
      <c r="K13" s="299"/>
      <c r="L13" s="83">
        <f>TRUNC((L11+L12)*(1+B13),2)</f>
        <v>23542.86</v>
      </c>
      <c r="M13" s="77"/>
    </row>
    <row r="14" spans="1:15" ht="16.5">
      <c r="A14" s="77"/>
      <c r="B14" s="79"/>
      <c r="C14" s="77"/>
      <c r="D14" s="77"/>
      <c r="E14" s="77"/>
      <c r="F14" s="77"/>
      <c r="G14" s="77"/>
      <c r="H14" s="77"/>
      <c r="I14" s="77"/>
      <c r="J14" s="77"/>
      <c r="K14" s="84"/>
      <c r="L14" s="85"/>
      <c r="M14" s="77"/>
    </row>
    <row r="15" spans="1:15" ht="16.5">
      <c r="A15" s="77"/>
      <c r="B15" s="79"/>
      <c r="C15" s="77"/>
      <c r="D15" s="77"/>
      <c r="E15" s="77"/>
      <c r="F15" s="77"/>
      <c r="G15" s="313" t="s">
        <v>211</v>
      </c>
      <c r="H15" s="314"/>
      <c r="I15" s="315"/>
      <c r="J15" s="245" t="s">
        <v>90</v>
      </c>
      <c r="K15" s="246" t="s">
        <v>104</v>
      </c>
      <c r="L15" s="246" t="s">
        <v>208</v>
      </c>
      <c r="M15" s="77"/>
      <c r="N15" s="221"/>
      <c r="O15" s="220"/>
    </row>
    <row r="16" spans="1:15" ht="16.5">
      <c r="A16" s="77"/>
      <c r="B16" s="79"/>
      <c r="C16" s="77"/>
      <c r="D16" s="77"/>
      <c r="E16" s="77"/>
      <c r="F16" s="77"/>
      <c r="G16" s="316"/>
      <c r="H16" s="317"/>
      <c r="I16" s="318"/>
      <c r="J16" s="247">
        <f>L13</f>
        <v>23542.86</v>
      </c>
      <c r="K16" s="223">
        <f>J16</f>
        <v>23542.86</v>
      </c>
      <c r="L16" s="223">
        <f>K16*12</f>
        <v>282514.32</v>
      </c>
      <c r="M16" s="77"/>
      <c r="N16" s="222"/>
      <c r="O16" s="223"/>
    </row>
    <row r="17" spans="1:14" ht="16.5">
      <c r="A17" s="77"/>
      <c r="B17" s="79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4" ht="16.5">
      <c r="A18" s="306" t="s">
        <v>15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77"/>
    </row>
    <row r="19" spans="1:14" ht="16.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77"/>
    </row>
    <row r="20" spans="1:14" ht="51" customHeight="1">
      <c r="A20" s="92" t="s">
        <v>16</v>
      </c>
      <c r="B20" s="92" t="s">
        <v>17</v>
      </c>
      <c r="C20" s="93" t="s">
        <v>142</v>
      </c>
      <c r="D20" s="92" t="s">
        <v>0</v>
      </c>
      <c r="E20" s="92" t="s">
        <v>26</v>
      </c>
      <c r="F20" s="93" t="s">
        <v>22</v>
      </c>
      <c r="G20" s="92" t="s">
        <v>143</v>
      </c>
      <c r="H20" s="93" t="s">
        <v>110</v>
      </c>
      <c r="I20" s="92" t="s">
        <v>19</v>
      </c>
      <c r="J20" s="93" t="s">
        <v>141</v>
      </c>
      <c r="K20" s="93" t="s">
        <v>20</v>
      </c>
      <c r="L20" s="92" t="s">
        <v>7</v>
      </c>
      <c r="M20" s="92" t="s">
        <v>21</v>
      </c>
      <c r="N20" s="32"/>
    </row>
    <row r="21" spans="1:14" ht="16.5">
      <c r="A21" s="94" t="s">
        <v>222</v>
      </c>
      <c r="B21" s="83">
        <f>40.38*20*4</f>
        <v>3230.4</v>
      </c>
      <c r="C21" s="83">
        <v>0</v>
      </c>
      <c r="D21" s="83">
        <f>B21+C21</f>
        <v>3230.4</v>
      </c>
      <c r="E21" s="83">
        <f>D21*$B6</f>
        <v>2451.6713769600005</v>
      </c>
      <c r="F21" s="83">
        <f>D21+E21</f>
        <v>5682.0713769600006</v>
      </c>
      <c r="G21" s="95">
        <v>0</v>
      </c>
      <c r="H21" s="83">
        <f>$B$7</f>
        <v>290.18</v>
      </c>
      <c r="I21" s="83">
        <f>$B$9</f>
        <v>5</v>
      </c>
      <c r="J21" s="83">
        <v>0</v>
      </c>
      <c r="K21" s="83">
        <f>F21+G21+H21+I21+J21</f>
        <v>5977.2513769600009</v>
      </c>
      <c r="L21" s="244">
        <v>1</v>
      </c>
      <c r="M21" s="83">
        <f>K21*L21</f>
        <v>5977.2513769600009</v>
      </c>
    </row>
    <row r="22" spans="1:14" ht="16.5">
      <c r="A22" s="94" t="s">
        <v>95</v>
      </c>
      <c r="B22" s="83">
        <v>1470</v>
      </c>
      <c r="C22" s="83">
        <v>0</v>
      </c>
      <c r="D22" s="83">
        <f>B22+C22</f>
        <v>1470</v>
      </c>
      <c r="E22" s="83">
        <f>D22*B6</f>
        <v>1115.6379780000002</v>
      </c>
      <c r="F22" s="83">
        <f>D22+E22</f>
        <v>2585.6379780000002</v>
      </c>
      <c r="G22" s="95">
        <v>0</v>
      </c>
      <c r="H22" s="83">
        <f t="shared" ref="H22:H23" si="0">$B$7</f>
        <v>290.18</v>
      </c>
      <c r="I22" s="83">
        <f>$B$9</f>
        <v>5</v>
      </c>
      <c r="J22" s="83">
        <v>0</v>
      </c>
      <c r="K22" s="83">
        <f t="shared" ref="K22:K23" si="1">F22+G22+H22+I22+J22</f>
        <v>2880.817978</v>
      </c>
      <c r="L22" s="90">
        <v>1</v>
      </c>
      <c r="M22" s="83">
        <f>K22*L22</f>
        <v>2880.817978</v>
      </c>
    </row>
    <row r="23" spans="1:14" ht="16.5">
      <c r="A23" s="94" t="s">
        <v>212</v>
      </c>
      <c r="B23" s="83">
        <f>8*25.25*7.59</f>
        <v>1533.18</v>
      </c>
      <c r="C23" s="83">
        <v>0</v>
      </c>
      <c r="D23" s="83">
        <f>B23+C23</f>
        <v>1533.18</v>
      </c>
      <c r="E23" s="83">
        <f>D23*$B6</f>
        <v>1163.5876429320001</v>
      </c>
      <c r="F23" s="83">
        <f>D23+E23</f>
        <v>2696.7676429319999</v>
      </c>
      <c r="G23" s="95">
        <v>0</v>
      </c>
      <c r="H23" s="83">
        <f t="shared" si="0"/>
        <v>290.18</v>
      </c>
      <c r="I23" s="83">
        <f>$B$9</f>
        <v>5</v>
      </c>
      <c r="J23" s="83">
        <v>0</v>
      </c>
      <c r="K23" s="83">
        <f t="shared" si="1"/>
        <v>2991.9476429319998</v>
      </c>
      <c r="L23" s="90">
        <v>1</v>
      </c>
      <c r="M23" s="83">
        <f>K23*L23</f>
        <v>2991.9476429319998</v>
      </c>
    </row>
    <row r="24" spans="1:14" ht="16.5">
      <c r="A24" s="94"/>
      <c r="B24" s="83"/>
      <c r="C24" s="83"/>
      <c r="D24" s="83"/>
      <c r="E24" s="83"/>
      <c r="F24" s="83"/>
      <c r="G24" s="95"/>
      <c r="H24" s="83"/>
      <c r="I24" s="83"/>
      <c r="J24" s="83"/>
      <c r="K24" s="83"/>
      <c r="L24" s="90"/>
      <c r="M24" s="83"/>
    </row>
    <row r="25" spans="1:14" ht="16.5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96">
        <f>SUM(L21:L24)</f>
        <v>3</v>
      </c>
      <c r="M25" s="97">
        <f>SUM(M21:M24)</f>
        <v>11850.016997892</v>
      </c>
    </row>
    <row r="26" spans="1:14" ht="16.5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</row>
    <row r="27" spans="1:14" ht="16.5">
      <c r="A27" s="306" t="s">
        <v>27</v>
      </c>
      <c r="B27" s="306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77"/>
    </row>
    <row r="28" spans="1:14" ht="16.5">
      <c r="A28" s="288"/>
      <c r="B28" s="288"/>
      <c r="C28" s="288"/>
      <c r="D28" s="288"/>
      <c r="E28" s="288"/>
      <c r="F28" s="288"/>
      <c r="G28" s="289"/>
      <c r="H28" s="289"/>
      <c r="I28" s="289"/>
      <c r="J28" s="289"/>
      <c r="K28" s="289"/>
      <c r="L28" s="290"/>
      <c r="M28" s="77"/>
    </row>
    <row r="29" spans="1:14" ht="51" customHeight="1">
      <c r="A29" s="92" t="s">
        <v>3</v>
      </c>
      <c r="B29" s="92" t="s">
        <v>28</v>
      </c>
      <c r="C29" s="93" t="s">
        <v>29</v>
      </c>
      <c r="D29" s="93" t="s">
        <v>30</v>
      </c>
      <c r="E29" s="92" t="s">
        <v>31</v>
      </c>
      <c r="F29" s="93" t="s">
        <v>32</v>
      </c>
      <c r="G29" s="99"/>
      <c r="H29" s="100"/>
      <c r="I29" s="99"/>
      <c r="J29" s="100"/>
      <c r="K29" s="99"/>
      <c r="L29" s="99"/>
      <c r="M29" s="101"/>
      <c r="N29" s="32"/>
    </row>
    <row r="30" spans="1:14" ht="16.5">
      <c r="A30" s="94" t="s">
        <v>33</v>
      </c>
      <c r="B30" s="103">
        <v>4</v>
      </c>
      <c r="C30" s="83">
        <v>30</v>
      </c>
      <c r="D30" s="102">
        <f>L25</f>
        <v>3</v>
      </c>
      <c r="E30" s="83">
        <f>B30*C30*D30</f>
        <v>360</v>
      </c>
      <c r="F30" s="83">
        <f>E30/12</f>
        <v>30</v>
      </c>
      <c r="G30" s="104"/>
      <c r="H30" s="105"/>
      <c r="I30" s="105"/>
      <c r="J30" s="105"/>
      <c r="K30" s="104"/>
      <c r="L30" s="105"/>
      <c r="M30" s="77"/>
    </row>
    <row r="31" spans="1:14" ht="16.5">
      <c r="A31" s="94" t="s">
        <v>34</v>
      </c>
      <c r="B31" s="103">
        <v>4</v>
      </c>
      <c r="C31" s="83">
        <v>30</v>
      </c>
      <c r="D31" s="102">
        <f>L25</f>
        <v>3</v>
      </c>
      <c r="E31" s="83">
        <f t="shared" ref="E31:E35" si="2">B31*C31*D31</f>
        <v>360</v>
      </c>
      <c r="F31" s="83">
        <f t="shared" ref="F31:F35" si="3">E31/12</f>
        <v>30</v>
      </c>
      <c r="G31" s="104"/>
      <c r="H31" s="105"/>
      <c r="I31" s="105"/>
      <c r="J31" s="105"/>
      <c r="K31" s="104"/>
      <c r="L31" s="105"/>
      <c r="M31" s="77"/>
    </row>
    <row r="32" spans="1:14" ht="16.5">
      <c r="A32" s="94" t="s">
        <v>36</v>
      </c>
      <c r="B32" s="103">
        <v>4</v>
      </c>
      <c r="C32" s="83">
        <v>40</v>
      </c>
      <c r="D32" s="102">
        <f>L25</f>
        <v>3</v>
      </c>
      <c r="E32" s="83">
        <f t="shared" si="2"/>
        <v>480</v>
      </c>
      <c r="F32" s="83">
        <f t="shared" si="3"/>
        <v>40</v>
      </c>
      <c r="G32" s="104"/>
      <c r="H32" s="105"/>
      <c r="I32" s="105"/>
      <c r="J32" s="105"/>
      <c r="K32" s="104"/>
      <c r="L32" s="105"/>
      <c r="M32" s="77"/>
    </row>
    <row r="33" spans="1:14" ht="16.5">
      <c r="A33" s="94" t="s">
        <v>37</v>
      </c>
      <c r="B33" s="103">
        <v>2</v>
      </c>
      <c r="C33" s="83">
        <v>5</v>
      </c>
      <c r="D33" s="102">
        <f>L25-L22-L24-L23</f>
        <v>1</v>
      </c>
      <c r="E33" s="83">
        <f t="shared" si="2"/>
        <v>10</v>
      </c>
      <c r="F33" s="83">
        <f t="shared" si="3"/>
        <v>0.83333333333333337</v>
      </c>
      <c r="G33" s="104"/>
      <c r="H33" s="105"/>
      <c r="I33" s="105"/>
      <c r="J33" s="105"/>
      <c r="K33" s="104"/>
      <c r="L33" s="105"/>
      <c r="M33" s="77"/>
    </row>
    <row r="34" spans="1:14" ht="16.5">
      <c r="A34" s="94" t="s">
        <v>210</v>
      </c>
      <c r="B34" s="103">
        <v>2</v>
      </c>
      <c r="C34" s="83">
        <v>10</v>
      </c>
      <c r="D34" s="102">
        <f>L25-L22-L24-L23</f>
        <v>1</v>
      </c>
      <c r="E34" s="83">
        <f t="shared" si="2"/>
        <v>20</v>
      </c>
      <c r="F34" s="83">
        <f t="shared" si="3"/>
        <v>1.6666666666666667</v>
      </c>
      <c r="G34" s="104"/>
      <c r="H34" s="105"/>
      <c r="I34" s="105"/>
      <c r="J34" s="105"/>
      <c r="K34" s="104"/>
      <c r="L34" s="105"/>
      <c r="M34" s="77"/>
    </row>
    <row r="35" spans="1:14" ht="16.5">
      <c r="A35" s="94" t="s">
        <v>39</v>
      </c>
      <c r="B35" s="103">
        <v>4</v>
      </c>
      <c r="C35" s="83">
        <v>5</v>
      </c>
      <c r="D35" s="102">
        <f>L25-L22-L24-L23</f>
        <v>1</v>
      </c>
      <c r="E35" s="83">
        <f t="shared" si="2"/>
        <v>20</v>
      </c>
      <c r="F35" s="83">
        <f t="shared" si="3"/>
        <v>1.6666666666666667</v>
      </c>
      <c r="G35" s="104"/>
      <c r="H35" s="105"/>
      <c r="I35" s="105"/>
      <c r="J35" s="105"/>
      <c r="K35" s="104"/>
      <c r="L35" s="105"/>
      <c r="M35" s="77"/>
    </row>
    <row r="36" spans="1:14" ht="16.5">
      <c r="A36" s="77"/>
      <c r="B36" s="77"/>
      <c r="C36" s="77"/>
      <c r="D36" s="77"/>
      <c r="E36" s="77"/>
      <c r="F36" s="97">
        <f>SUM(F30:F35)</f>
        <v>104.16666666666667</v>
      </c>
      <c r="G36" s="77"/>
      <c r="H36" s="77"/>
      <c r="I36" s="77"/>
      <c r="J36" s="77"/>
      <c r="K36" s="77"/>
      <c r="L36" s="77"/>
      <c r="M36" s="77"/>
    </row>
    <row r="37" spans="1:14" ht="16.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</row>
    <row r="38" spans="1:14" ht="16.5">
      <c r="A38" s="306" t="s">
        <v>60</v>
      </c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  <c r="M38" s="77"/>
    </row>
    <row r="39" spans="1:14" ht="16.5">
      <c r="A39" s="288"/>
      <c r="B39" s="288"/>
      <c r="C39" s="288"/>
      <c r="D39" s="288"/>
      <c r="E39" s="288"/>
      <c r="F39" s="288"/>
      <c r="G39" s="289"/>
      <c r="H39" s="289"/>
      <c r="I39" s="289"/>
      <c r="J39" s="289"/>
      <c r="K39" s="289"/>
      <c r="L39" s="290"/>
      <c r="M39" s="77"/>
    </row>
    <row r="40" spans="1:14" ht="51" customHeight="1">
      <c r="A40" s="92" t="s">
        <v>3</v>
      </c>
      <c r="B40" s="92" t="s">
        <v>28</v>
      </c>
      <c r="C40" s="93" t="s">
        <v>29</v>
      </c>
      <c r="D40" s="92" t="s">
        <v>42</v>
      </c>
      <c r="E40" s="92" t="s">
        <v>31</v>
      </c>
      <c r="F40" s="93" t="s">
        <v>32</v>
      </c>
      <c r="G40" s="99"/>
      <c r="H40" s="100"/>
      <c r="I40" s="99"/>
      <c r="J40" s="100"/>
      <c r="K40" s="99"/>
      <c r="L40" s="99"/>
      <c r="M40" s="101"/>
      <c r="N40" s="32"/>
    </row>
    <row r="41" spans="1:14" ht="16.5">
      <c r="A41" s="115" t="s">
        <v>213</v>
      </c>
      <c r="B41" s="103">
        <v>2</v>
      </c>
      <c r="C41" s="83">
        <v>27</v>
      </c>
      <c r="D41" s="102">
        <v>1</v>
      </c>
      <c r="E41" s="83">
        <f t="shared" ref="E41:E49" si="4">B41*C41*D41</f>
        <v>54</v>
      </c>
      <c r="F41" s="83">
        <f t="shared" ref="F41:F49" si="5">E41/12</f>
        <v>4.5</v>
      </c>
      <c r="G41" s="104"/>
      <c r="H41" s="105"/>
      <c r="I41" s="105"/>
      <c r="J41" s="105"/>
      <c r="K41" s="104"/>
      <c r="L41" s="105"/>
      <c r="M41" s="77"/>
    </row>
    <row r="42" spans="1:14" ht="16.5">
      <c r="A42" s="115" t="s">
        <v>214</v>
      </c>
      <c r="B42" s="103">
        <v>2</v>
      </c>
      <c r="C42" s="83">
        <v>32</v>
      </c>
      <c r="D42" s="102">
        <v>1</v>
      </c>
      <c r="E42" s="83">
        <f t="shared" si="4"/>
        <v>64</v>
      </c>
      <c r="F42" s="83">
        <f t="shared" si="5"/>
        <v>5.333333333333333</v>
      </c>
      <c r="G42" s="104"/>
      <c r="H42" s="105"/>
      <c r="I42" s="105"/>
      <c r="J42" s="105"/>
      <c r="K42" s="104"/>
      <c r="L42" s="105"/>
      <c r="M42" s="77"/>
    </row>
    <row r="43" spans="1:14" ht="16.5">
      <c r="A43" s="115" t="s">
        <v>215</v>
      </c>
      <c r="B43" s="103">
        <v>2</v>
      </c>
      <c r="C43" s="83">
        <v>28</v>
      </c>
      <c r="D43" s="102">
        <v>1</v>
      </c>
      <c r="E43" s="83">
        <f t="shared" si="4"/>
        <v>56</v>
      </c>
      <c r="F43" s="83">
        <f t="shared" si="5"/>
        <v>4.666666666666667</v>
      </c>
      <c r="G43" s="104"/>
      <c r="H43" s="105"/>
      <c r="I43" s="105"/>
      <c r="J43" s="105"/>
      <c r="K43" s="104"/>
      <c r="L43" s="105"/>
      <c r="M43" s="77"/>
    </row>
    <row r="44" spans="1:14" ht="16.5">
      <c r="A44" s="115" t="s">
        <v>216</v>
      </c>
      <c r="B44" s="103">
        <v>2</v>
      </c>
      <c r="C44" s="83">
        <v>15</v>
      </c>
      <c r="D44" s="102">
        <v>1</v>
      </c>
      <c r="E44" s="83">
        <f t="shared" si="4"/>
        <v>30</v>
      </c>
      <c r="F44" s="83">
        <f t="shared" si="5"/>
        <v>2.5</v>
      </c>
      <c r="G44" s="104"/>
      <c r="H44" s="105"/>
      <c r="I44" s="105"/>
      <c r="J44" s="105"/>
      <c r="K44" s="104"/>
      <c r="L44" s="105"/>
      <c r="M44" s="77"/>
    </row>
    <row r="45" spans="1:14" ht="16.5">
      <c r="A45" s="115" t="s">
        <v>217</v>
      </c>
      <c r="B45" s="103">
        <v>2</v>
      </c>
      <c r="C45" s="83">
        <v>18</v>
      </c>
      <c r="D45" s="102">
        <v>1</v>
      </c>
      <c r="E45" s="83">
        <f t="shared" si="4"/>
        <v>36</v>
      </c>
      <c r="F45" s="83">
        <f t="shared" si="5"/>
        <v>3</v>
      </c>
      <c r="G45" s="104"/>
      <c r="H45" s="105"/>
      <c r="I45" s="105"/>
      <c r="J45" s="105"/>
      <c r="K45" s="104"/>
      <c r="L45" s="105"/>
      <c r="M45" s="77"/>
    </row>
    <row r="46" spans="1:14" ht="16.5">
      <c r="A46" s="115" t="s">
        <v>218</v>
      </c>
      <c r="B46" s="103">
        <v>2</v>
      </c>
      <c r="C46" s="83">
        <v>50</v>
      </c>
      <c r="D46" s="102">
        <v>1</v>
      </c>
      <c r="E46" s="83">
        <f t="shared" si="4"/>
        <v>100</v>
      </c>
      <c r="F46" s="83">
        <f t="shared" si="5"/>
        <v>8.3333333333333339</v>
      </c>
      <c r="G46" s="104"/>
      <c r="H46" s="105"/>
      <c r="I46" s="105"/>
      <c r="J46" s="105"/>
      <c r="K46" s="104"/>
      <c r="L46" s="105"/>
      <c r="M46" s="77"/>
    </row>
    <row r="47" spans="1:14" ht="16.5">
      <c r="A47" s="115" t="s">
        <v>221</v>
      </c>
      <c r="B47" s="103">
        <v>1</v>
      </c>
      <c r="C47" s="83">
        <v>100</v>
      </c>
      <c r="D47" s="102">
        <v>1</v>
      </c>
      <c r="E47" s="83">
        <f t="shared" si="4"/>
        <v>100</v>
      </c>
      <c r="F47" s="83">
        <f t="shared" si="5"/>
        <v>8.3333333333333339</v>
      </c>
      <c r="G47" s="104"/>
      <c r="H47" s="105"/>
      <c r="I47" s="105"/>
      <c r="J47" s="105"/>
      <c r="K47" s="104"/>
      <c r="L47" s="105"/>
      <c r="M47" s="77"/>
    </row>
    <row r="48" spans="1:14" ht="16.5">
      <c r="A48" s="115" t="s">
        <v>220</v>
      </c>
      <c r="B48" s="103">
        <v>1</v>
      </c>
      <c r="C48" s="83">
        <v>50</v>
      </c>
      <c r="D48" s="102">
        <v>1</v>
      </c>
      <c r="E48" s="83">
        <f t="shared" si="4"/>
        <v>50</v>
      </c>
      <c r="F48" s="83">
        <f t="shared" si="5"/>
        <v>4.166666666666667</v>
      </c>
      <c r="G48" s="104"/>
      <c r="H48" s="105"/>
      <c r="I48" s="105"/>
      <c r="J48" s="105"/>
      <c r="K48" s="104"/>
      <c r="L48" s="105"/>
      <c r="M48" s="77"/>
    </row>
    <row r="49" spans="1:13" ht="16.5">
      <c r="A49" s="115" t="s">
        <v>219</v>
      </c>
      <c r="B49" s="103">
        <v>1</v>
      </c>
      <c r="C49" s="83">
        <v>500</v>
      </c>
      <c r="D49" s="102">
        <v>1</v>
      </c>
      <c r="E49" s="83">
        <f t="shared" si="4"/>
        <v>500</v>
      </c>
      <c r="F49" s="83">
        <f t="shared" si="5"/>
        <v>41.666666666666664</v>
      </c>
      <c r="G49" s="104"/>
      <c r="H49" s="105"/>
      <c r="I49" s="105"/>
      <c r="J49" s="105"/>
      <c r="K49" s="104"/>
      <c r="L49" s="105"/>
      <c r="M49" s="77"/>
    </row>
    <row r="50" spans="1:13" ht="16.5">
      <c r="A50" s="77"/>
      <c r="B50" s="77"/>
      <c r="C50" s="77"/>
      <c r="D50" s="77"/>
      <c r="E50" s="77"/>
      <c r="F50" s="97">
        <f>SUM(F41:F49)</f>
        <v>82.5</v>
      </c>
      <c r="G50" s="77"/>
      <c r="H50" s="77"/>
      <c r="I50" s="77"/>
      <c r="J50" s="77"/>
      <c r="K50" s="77"/>
      <c r="L50" s="77"/>
      <c r="M50" s="77"/>
    </row>
    <row r="51" spans="1:13" ht="16.5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</row>
    <row r="52" spans="1:13" ht="16.5">
      <c r="A52" s="306" t="s">
        <v>209</v>
      </c>
      <c r="B52" s="306"/>
      <c r="C52" s="306"/>
      <c r="D52" s="306"/>
      <c r="E52" s="306"/>
      <c r="F52" s="306"/>
      <c r="G52" s="306"/>
      <c r="H52" s="306"/>
      <c r="I52" s="306"/>
      <c r="J52" s="306"/>
      <c r="K52" s="306"/>
      <c r="L52" s="306"/>
      <c r="M52" s="77"/>
    </row>
    <row r="53" spans="1:13" ht="17.25" thickBot="1">
      <c r="A53" s="288"/>
      <c r="B53" s="288"/>
      <c r="C53" s="288"/>
      <c r="D53" s="288"/>
      <c r="E53" s="288"/>
      <c r="F53" s="288"/>
      <c r="G53" s="289"/>
      <c r="H53" s="289"/>
      <c r="I53" s="289"/>
      <c r="J53" s="289"/>
      <c r="K53" s="289"/>
      <c r="L53" s="290"/>
      <c r="M53" s="77"/>
    </row>
    <row r="54" spans="1:13" ht="17.25" thickBot="1">
      <c r="A54" s="106" t="s">
        <v>223</v>
      </c>
      <c r="B54" s="107"/>
      <c r="C54" s="107"/>
      <c r="D54" s="107"/>
      <c r="E54" s="107"/>
      <c r="F54" s="108"/>
      <c r="G54" s="109"/>
      <c r="H54" s="109"/>
      <c r="I54" s="109"/>
      <c r="J54" s="109"/>
      <c r="K54" s="109"/>
      <c r="L54" s="109"/>
      <c r="M54" s="77"/>
    </row>
    <row r="55" spans="1:13" ht="33.75" thickBot="1">
      <c r="A55" s="110" t="s">
        <v>224</v>
      </c>
      <c r="B55" s="111"/>
      <c r="C55" s="111" t="s">
        <v>43</v>
      </c>
      <c r="D55" s="111" t="s">
        <v>62</v>
      </c>
      <c r="E55" s="111" t="s">
        <v>63</v>
      </c>
      <c r="F55" s="112" t="s">
        <v>64</v>
      </c>
      <c r="G55" s="113"/>
      <c r="H55" s="114"/>
      <c r="I55" s="114"/>
      <c r="J55" s="114"/>
      <c r="K55" s="114"/>
      <c r="L55" s="114"/>
      <c r="M55" s="77"/>
    </row>
    <row r="56" spans="1:13" ht="17.25" thickBot="1">
      <c r="A56" s="115" t="s">
        <v>65</v>
      </c>
      <c r="B56" s="116"/>
      <c r="C56" s="116" t="s">
        <v>66</v>
      </c>
      <c r="D56" s="117">
        <f>F56/E56</f>
        <v>1.3020833333333335E-3</v>
      </c>
      <c r="E56" s="116">
        <v>130000</v>
      </c>
      <c r="F56" s="118">
        <f>((4+1)*E56*0.025)/(2*4*12)</f>
        <v>169.27083333333334</v>
      </c>
      <c r="G56" s="109"/>
      <c r="H56" s="300" t="s">
        <v>67</v>
      </c>
      <c r="I56" s="301"/>
      <c r="J56" s="301"/>
      <c r="K56" s="301"/>
      <c r="L56" s="302"/>
      <c r="M56" s="77"/>
    </row>
    <row r="57" spans="1:13" ht="17.25" thickBot="1">
      <c r="A57" s="119" t="s">
        <v>68</v>
      </c>
      <c r="B57" s="116"/>
      <c r="C57" s="116" t="s">
        <v>66</v>
      </c>
      <c r="D57" s="120">
        <f>F57/E57</f>
        <v>5.8072916666666663E-3</v>
      </c>
      <c r="E57" s="121">
        <f>E56</f>
        <v>130000</v>
      </c>
      <c r="F57" s="122">
        <f>(((4+1)*E56)/(2*4))*0.1115/12</f>
        <v>754.94791666666663</v>
      </c>
      <c r="G57" s="109"/>
      <c r="H57" s="303" t="s">
        <v>69</v>
      </c>
      <c r="I57" s="304"/>
      <c r="J57" s="304"/>
      <c r="K57" s="304"/>
      <c r="L57" s="305"/>
      <c r="M57" s="77"/>
    </row>
    <row r="58" spans="1:13" ht="17.25" thickBot="1">
      <c r="A58" s="119" t="s">
        <v>70</v>
      </c>
      <c r="B58" s="116"/>
      <c r="C58" s="116" t="s">
        <v>66</v>
      </c>
      <c r="D58" s="120">
        <f t="shared" ref="D58:D59" si="6">F58/E58</f>
        <v>2.0791666666666667E-2</v>
      </c>
      <c r="E58" s="121">
        <f>E57</f>
        <v>130000</v>
      </c>
      <c r="F58" s="122">
        <f>((((1-0.2/100)/4))*E58)/12</f>
        <v>2702.9166666666665</v>
      </c>
      <c r="G58" s="109"/>
      <c r="H58" s="300" t="s">
        <v>71</v>
      </c>
      <c r="I58" s="301"/>
      <c r="J58" s="301"/>
      <c r="K58" s="301"/>
      <c r="L58" s="302"/>
      <c r="M58" s="77"/>
    </row>
    <row r="59" spans="1:13" ht="17.25" thickBot="1">
      <c r="A59" s="119" t="s">
        <v>72</v>
      </c>
      <c r="B59" s="116"/>
      <c r="C59" s="116" t="s">
        <v>66</v>
      </c>
      <c r="D59" s="123">
        <f t="shared" si="6"/>
        <v>1.8749999999999999E-2</v>
      </c>
      <c r="E59" s="124">
        <f>E56</f>
        <v>130000</v>
      </c>
      <c r="F59" s="122">
        <f>0.9*E59/(4*12)</f>
        <v>2437.5</v>
      </c>
      <c r="G59" s="109"/>
      <c r="H59" s="300" t="s">
        <v>73</v>
      </c>
      <c r="I59" s="301"/>
      <c r="J59" s="301"/>
      <c r="K59" s="301"/>
      <c r="L59" s="302"/>
      <c r="M59" s="77"/>
    </row>
    <row r="60" spans="1:13" ht="17.25" thickBot="1">
      <c r="A60" s="119" t="s">
        <v>74</v>
      </c>
      <c r="B60" s="116"/>
      <c r="C60" s="116" t="s">
        <v>66</v>
      </c>
      <c r="D60" s="123">
        <v>5.0000000000000001E-3</v>
      </c>
      <c r="E60" s="124">
        <f>E56</f>
        <v>130000</v>
      </c>
      <c r="F60" s="122">
        <f>0.5%*E60</f>
        <v>650</v>
      </c>
      <c r="G60" s="109"/>
      <c r="H60" s="294" t="s">
        <v>75</v>
      </c>
      <c r="I60" s="295"/>
      <c r="J60" s="295"/>
      <c r="K60" s="295"/>
      <c r="L60" s="296"/>
      <c r="M60" s="77"/>
    </row>
    <row r="61" spans="1:13" ht="17.25" thickBot="1">
      <c r="A61" s="125" t="s">
        <v>76</v>
      </c>
      <c r="B61" s="126"/>
      <c r="C61" s="126" t="s">
        <v>66</v>
      </c>
      <c r="D61" s="127">
        <v>0.1</v>
      </c>
      <c r="E61" s="126">
        <f>1*20*0.2*25.25*5.11</f>
        <v>516.11</v>
      </c>
      <c r="F61" s="128">
        <f t="shared" ref="F61" si="7">ROUND(D61*E61,2)</f>
        <v>51.61</v>
      </c>
      <c r="G61" s="109"/>
      <c r="H61" s="294" t="s">
        <v>77</v>
      </c>
      <c r="I61" s="295"/>
      <c r="J61" s="295"/>
      <c r="K61" s="295"/>
      <c r="L61" s="296"/>
      <c r="M61" s="77"/>
    </row>
    <row r="62" spans="1:13" ht="17.25" thickBot="1">
      <c r="A62" s="109"/>
      <c r="B62" s="129"/>
      <c r="C62" s="129"/>
      <c r="D62" s="129"/>
      <c r="E62" s="129"/>
      <c r="F62" s="130">
        <f>SUM(F56:F61)</f>
        <v>6766.2454166666657</v>
      </c>
      <c r="G62" s="109"/>
      <c r="H62" s="109"/>
      <c r="I62" s="109"/>
      <c r="J62" s="109"/>
      <c r="K62" s="109"/>
      <c r="L62" s="109"/>
      <c r="M62" s="77"/>
    </row>
    <row r="63" spans="1:13" ht="16.5">
      <c r="A63" s="109"/>
      <c r="B63" s="129"/>
      <c r="C63" s="129"/>
      <c r="D63" s="129"/>
      <c r="E63" s="129"/>
      <c r="F63" s="248"/>
      <c r="G63" s="109"/>
      <c r="H63" s="109"/>
      <c r="I63" s="109"/>
      <c r="J63" s="109"/>
      <c r="K63" s="109"/>
      <c r="L63" s="109"/>
      <c r="M63" s="77"/>
    </row>
    <row r="64" spans="1:13" ht="17.25" thickBot="1">
      <c r="A64" s="109"/>
      <c r="B64" s="129"/>
      <c r="C64" s="129"/>
      <c r="D64" s="129"/>
      <c r="E64" s="129"/>
      <c r="F64" s="248"/>
      <c r="G64" s="109"/>
      <c r="H64" s="109"/>
      <c r="I64" s="109"/>
      <c r="J64" s="109"/>
      <c r="K64" s="109"/>
      <c r="L64" s="109"/>
      <c r="M64" s="77"/>
    </row>
    <row r="65" spans="1:13" ht="17.25" thickBot="1">
      <c r="A65" s="106" t="s">
        <v>225</v>
      </c>
      <c r="B65" s="107"/>
      <c r="C65" s="107"/>
      <c r="D65" s="107"/>
      <c r="E65" s="107"/>
      <c r="F65" s="108"/>
      <c r="G65" s="109"/>
      <c r="H65" s="109"/>
      <c r="I65" s="109"/>
      <c r="J65" s="109"/>
      <c r="K65" s="109"/>
      <c r="L65" s="109"/>
      <c r="M65" s="77"/>
    </row>
    <row r="66" spans="1:13" ht="33.75" thickBot="1">
      <c r="A66" s="110" t="s">
        <v>226</v>
      </c>
      <c r="B66" s="111"/>
      <c r="C66" s="111" t="s">
        <v>43</v>
      </c>
      <c r="D66" s="111" t="s">
        <v>62</v>
      </c>
      <c r="E66" s="111" t="s">
        <v>63</v>
      </c>
      <c r="F66" s="112" t="s">
        <v>64</v>
      </c>
      <c r="G66" s="113"/>
      <c r="H66" s="114"/>
      <c r="I66" s="114"/>
      <c r="J66" s="114"/>
      <c r="K66" s="114"/>
      <c r="L66" s="114"/>
      <c r="M66" s="77"/>
    </row>
    <row r="67" spans="1:13" ht="17.25" thickBot="1">
      <c r="A67" s="115" t="s">
        <v>65</v>
      </c>
      <c r="B67" s="116"/>
      <c r="C67" s="116" t="s">
        <v>66</v>
      </c>
      <c r="D67" s="117">
        <f>F67/E67</f>
        <v>1.3020833333333333E-3</v>
      </c>
      <c r="E67" s="116">
        <v>35000</v>
      </c>
      <c r="F67" s="118">
        <f>((4+1)*E67*0.025)/(2*4*12)</f>
        <v>45.572916666666664</v>
      </c>
      <c r="G67" s="109"/>
      <c r="H67" s="300" t="s">
        <v>67</v>
      </c>
      <c r="I67" s="301"/>
      <c r="J67" s="301"/>
      <c r="K67" s="301"/>
      <c r="L67" s="302"/>
      <c r="M67" s="77"/>
    </row>
    <row r="68" spans="1:13" ht="17.25" thickBot="1">
      <c r="A68" s="119" t="s">
        <v>68</v>
      </c>
      <c r="B68" s="116"/>
      <c r="C68" s="116" t="s">
        <v>66</v>
      </c>
      <c r="D68" s="120">
        <f>F68/E68</f>
        <v>5.8072916666666672E-3</v>
      </c>
      <c r="E68" s="121">
        <f>E67</f>
        <v>35000</v>
      </c>
      <c r="F68" s="122">
        <f>(((4+1)*E67)/(2*4))*0.1115/12</f>
        <v>203.25520833333334</v>
      </c>
      <c r="G68" s="109"/>
      <c r="H68" s="303" t="s">
        <v>69</v>
      </c>
      <c r="I68" s="304"/>
      <c r="J68" s="304"/>
      <c r="K68" s="304"/>
      <c r="L68" s="305"/>
      <c r="M68" s="77"/>
    </row>
    <row r="69" spans="1:13" ht="17.25" thickBot="1">
      <c r="A69" s="119" t="s">
        <v>70</v>
      </c>
      <c r="B69" s="116"/>
      <c r="C69" s="116" t="s">
        <v>66</v>
      </c>
      <c r="D69" s="120">
        <f t="shared" ref="D69:D70" si="8">F69/E69</f>
        <v>2.0791666666666667E-2</v>
      </c>
      <c r="E69" s="121">
        <f>E68</f>
        <v>35000</v>
      </c>
      <c r="F69" s="122">
        <f>((((1-0.2/100)/4))*E69)/12</f>
        <v>727.70833333333337</v>
      </c>
      <c r="G69" s="109"/>
      <c r="H69" s="300" t="s">
        <v>71</v>
      </c>
      <c r="I69" s="301"/>
      <c r="J69" s="301"/>
      <c r="K69" s="301"/>
      <c r="L69" s="302"/>
      <c r="M69" s="77"/>
    </row>
    <row r="70" spans="1:13" ht="17.25" thickBot="1">
      <c r="A70" s="119" t="s">
        <v>72</v>
      </c>
      <c r="B70" s="116"/>
      <c r="C70" s="116" t="s">
        <v>66</v>
      </c>
      <c r="D70" s="123">
        <f t="shared" si="8"/>
        <v>1.8749999999999999E-2</v>
      </c>
      <c r="E70" s="124">
        <f>E67</f>
        <v>35000</v>
      </c>
      <c r="F70" s="122">
        <f>0.9*E70/(4*12)</f>
        <v>656.25</v>
      </c>
      <c r="G70" s="109"/>
      <c r="H70" s="300" t="s">
        <v>73</v>
      </c>
      <c r="I70" s="301"/>
      <c r="J70" s="301"/>
      <c r="K70" s="301"/>
      <c r="L70" s="302"/>
      <c r="M70" s="77"/>
    </row>
    <row r="71" spans="1:13" ht="17.25" thickBot="1">
      <c r="A71" s="119" t="s">
        <v>74</v>
      </c>
      <c r="B71" s="116"/>
      <c r="C71" s="116" t="s">
        <v>66</v>
      </c>
      <c r="D71" s="123">
        <v>5.0000000000000001E-3</v>
      </c>
      <c r="E71" s="124">
        <f>E67</f>
        <v>35000</v>
      </c>
      <c r="F71" s="122">
        <f>0.5%*E71</f>
        <v>175</v>
      </c>
      <c r="G71" s="109"/>
      <c r="H71" s="294" t="s">
        <v>75</v>
      </c>
      <c r="I71" s="295"/>
      <c r="J71" s="295"/>
      <c r="K71" s="295"/>
      <c r="L71" s="296"/>
      <c r="M71" s="77"/>
    </row>
    <row r="72" spans="1:13" ht="17.25" thickBot="1">
      <c r="A72" s="125" t="s">
        <v>76</v>
      </c>
      <c r="B72" s="126"/>
      <c r="C72" s="126" t="s">
        <v>66</v>
      </c>
      <c r="D72" s="127">
        <v>0.1</v>
      </c>
      <c r="E72" s="126">
        <f>1*15*0.2*25.25*5.11</f>
        <v>387.08250000000004</v>
      </c>
      <c r="F72" s="128">
        <f t="shared" ref="F72" si="9">ROUND(D72*E72,2)</f>
        <v>38.71</v>
      </c>
      <c r="G72" s="109"/>
      <c r="H72" s="294" t="s">
        <v>77</v>
      </c>
      <c r="I72" s="295"/>
      <c r="J72" s="295"/>
      <c r="K72" s="295"/>
      <c r="L72" s="296"/>
      <c r="M72" s="77"/>
    </row>
    <row r="73" spans="1:13" ht="17.25" thickBot="1">
      <c r="A73" s="109"/>
      <c r="B73" s="129"/>
      <c r="C73" s="129"/>
      <c r="D73" s="129"/>
      <c r="E73" s="129"/>
      <c r="F73" s="130">
        <f>SUM(F67:F72)</f>
        <v>1846.4964583333335</v>
      </c>
      <c r="G73" s="109"/>
      <c r="H73" s="109"/>
      <c r="I73" s="109"/>
      <c r="J73" s="109"/>
      <c r="K73" s="109"/>
      <c r="L73" s="109"/>
      <c r="M73" s="77"/>
    </row>
    <row r="74" spans="1:13" ht="16.5">
      <c r="A74" s="109"/>
      <c r="B74" s="129"/>
      <c r="C74" s="129"/>
      <c r="D74" s="129"/>
      <c r="E74" s="129"/>
      <c r="F74" s="248"/>
      <c r="G74" s="109"/>
      <c r="H74" s="109"/>
      <c r="I74" s="109"/>
      <c r="J74" s="109"/>
      <c r="K74" s="109"/>
      <c r="L74" s="109"/>
      <c r="M74" s="77"/>
    </row>
    <row r="75" spans="1:13" ht="16.5">
      <c r="A75" s="109"/>
      <c r="B75" s="129"/>
      <c r="C75" s="129"/>
      <c r="D75" s="129"/>
      <c r="E75" s="129"/>
      <c r="F75" s="105"/>
      <c r="G75" s="109"/>
      <c r="H75" s="109"/>
      <c r="I75" s="109"/>
      <c r="J75" s="109"/>
      <c r="K75" s="109"/>
      <c r="L75" s="109"/>
      <c r="M75" s="77"/>
    </row>
    <row r="76" spans="1:13" ht="16.5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</row>
    <row r="78" spans="1:13">
      <c r="E78" s="17">
        <f>85/25.25</f>
        <v>3.3663366336633662</v>
      </c>
    </row>
    <row r="79" spans="1:13">
      <c r="E79" s="17">
        <f>E78/7.33</f>
        <v>0.4592546567071441</v>
      </c>
    </row>
    <row r="86" spans="6:6">
      <c r="F86" s="219" t="e">
        <f>#REF!+#REF!</f>
        <v>#REF!</v>
      </c>
    </row>
  </sheetData>
  <mergeCells count="37">
    <mergeCell ref="G5:L5"/>
    <mergeCell ref="A28:L28"/>
    <mergeCell ref="A38:L38"/>
    <mergeCell ref="A39:L39"/>
    <mergeCell ref="A52:L52"/>
    <mergeCell ref="J13:K13"/>
    <mergeCell ref="G15:I16"/>
    <mergeCell ref="I12:K12"/>
    <mergeCell ref="A2:L2"/>
    <mergeCell ref="A3:L3"/>
    <mergeCell ref="A18:L18"/>
    <mergeCell ref="A19:L19"/>
    <mergeCell ref="A27:L27"/>
    <mergeCell ref="G6:J6"/>
    <mergeCell ref="K6:L6"/>
    <mergeCell ref="G7:J7"/>
    <mergeCell ref="K7:L7"/>
    <mergeCell ref="G8:J8"/>
    <mergeCell ref="K8:L8"/>
    <mergeCell ref="G9:J9"/>
    <mergeCell ref="K9:L9"/>
    <mergeCell ref="G10:J10"/>
    <mergeCell ref="K10:L10"/>
    <mergeCell ref="J11:K11"/>
    <mergeCell ref="H60:L60"/>
    <mergeCell ref="H61:L61"/>
    <mergeCell ref="A53:L53"/>
    <mergeCell ref="H56:L56"/>
    <mergeCell ref="H57:L57"/>
    <mergeCell ref="H58:L58"/>
    <mergeCell ref="H59:L59"/>
    <mergeCell ref="H72:L72"/>
    <mergeCell ref="H67:L67"/>
    <mergeCell ref="H68:L68"/>
    <mergeCell ref="H69:L69"/>
    <mergeCell ref="H70:L70"/>
    <mergeCell ref="H71:L71"/>
  </mergeCells>
  <printOptions horizontalCentered="1"/>
  <pageMargins left="0.39370078740157483" right="0.39370078740157483" top="1.4173228346456694" bottom="0.78740157480314965" header="0.31496062992125984" footer="0.31496062992125984"/>
  <pageSetup paperSize="9" scale="54" orientation="landscape" r:id="rId1"/>
  <headerFooter alignWithMargins="0">
    <oddHeader>&amp;L&amp;G</oddHeader>
  </headerFooter>
  <rowBreaks count="1" manualBreakCount="1">
    <brk id="37" max="12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O61"/>
  <sheetViews>
    <sheetView view="pageBreakPreview" zoomScale="55" zoomScaleNormal="100" zoomScaleSheetLayoutView="55" workbookViewId="0">
      <selection activeCell="M18" sqref="M18"/>
    </sheetView>
  </sheetViews>
  <sheetFormatPr defaultColWidth="11.42578125" defaultRowHeight="15"/>
  <cols>
    <col min="1" max="1" width="38" style="17" customWidth="1"/>
    <col min="2" max="2" width="13" style="17" bestFit="1" customWidth="1"/>
    <col min="3" max="3" width="16.42578125" style="17" bestFit="1" customWidth="1"/>
    <col min="4" max="4" width="16.28515625" style="17" customWidth="1"/>
    <col min="5" max="5" width="16.85546875" style="17" bestFit="1" customWidth="1"/>
    <col min="6" max="6" width="16" style="17" bestFit="1" customWidth="1"/>
    <col min="7" max="7" width="7.140625" style="17" bestFit="1" customWidth="1"/>
    <col min="8" max="8" width="17.85546875" style="17" customWidth="1"/>
    <col min="9" max="9" width="11.42578125" style="17"/>
    <col min="10" max="10" width="15.28515625" style="17" bestFit="1" customWidth="1"/>
    <col min="11" max="11" width="13" style="17" bestFit="1" customWidth="1"/>
    <col min="12" max="12" width="16" style="17" bestFit="1" customWidth="1"/>
    <col min="13" max="13" width="21.7109375" style="17" customWidth="1"/>
    <col min="14" max="14" width="19" style="17" customWidth="1"/>
    <col min="15" max="15" width="31.5703125" style="17" bestFit="1" customWidth="1"/>
    <col min="16" max="16384" width="11.42578125" style="17"/>
  </cols>
  <sheetData>
    <row r="2" spans="1:15" ht="30.95" customHeight="1">
      <c r="A2" s="262" t="s">
        <v>189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4"/>
      <c r="M2" s="77"/>
    </row>
    <row r="3" spans="1:15" ht="36" customHeight="1">
      <c r="A3" s="262" t="s">
        <v>145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4"/>
      <c r="M3" s="77"/>
    </row>
    <row r="4" spans="1:15" ht="7.5" customHeigh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5" ht="16.5">
      <c r="A5" s="77" t="s">
        <v>23</v>
      </c>
      <c r="B5" s="88">
        <v>937</v>
      </c>
      <c r="C5" s="77"/>
      <c r="D5" s="77"/>
      <c r="E5" s="77"/>
      <c r="F5" s="77"/>
      <c r="G5" s="310" t="s">
        <v>59</v>
      </c>
      <c r="H5" s="311"/>
      <c r="I5" s="311"/>
      <c r="J5" s="311"/>
      <c r="K5" s="311"/>
      <c r="L5" s="312"/>
      <c r="M5" s="77"/>
    </row>
    <row r="6" spans="1:15" ht="16.5">
      <c r="A6" s="77" t="s">
        <v>24</v>
      </c>
      <c r="B6" s="79">
        <f>'L.S.B - MO direta'!J42</f>
        <v>0.7589374000000001</v>
      </c>
      <c r="C6" s="77"/>
      <c r="D6" s="77"/>
      <c r="E6" s="77"/>
      <c r="F6" s="77"/>
      <c r="G6" s="288" t="str">
        <f>A18</f>
        <v>1 - SALÁRIOS (CUSTO MÃO DE OBRA)</v>
      </c>
      <c r="H6" s="288"/>
      <c r="I6" s="288"/>
      <c r="J6" s="288"/>
      <c r="K6" s="291">
        <f>M23</f>
        <v>7261.688075</v>
      </c>
      <c r="L6" s="288"/>
      <c r="M6" s="77"/>
    </row>
    <row r="7" spans="1:15" ht="16.5">
      <c r="A7" s="77" t="s">
        <v>55</v>
      </c>
      <c r="B7" s="78">
        <v>290.18</v>
      </c>
      <c r="C7" s="77"/>
      <c r="D7" s="77"/>
      <c r="E7" s="77"/>
      <c r="F7" s="77"/>
      <c r="G7" s="288" t="str">
        <f>A25</f>
        <v>2 - UNIFORMES E EPI</v>
      </c>
      <c r="H7" s="288"/>
      <c r="I7" s="288"/>
      <c r="J7" s="288"/>
      <c r="K7" s="291">
        <f>F35</f>
        <v>151.75</v>
      </c>
      <c r="L7" s="288"/>
      <c r="M7" s="77"/>
    </row>
    <row r="8" spans="1:15" ht="16.5">
      <c r="A8" s="77" t="s">
        <v>138</v>
      </c>
      <c r="B8" s="78">
        <v>90</v>
      </c>
      <c r="C8" s="77"/>
      <c r="D8" s="77"/>
      <c r="E8" s="77"/>
      <c r="F8" s="77"/>
      <c r="G8" s="288" t="str">
        <f>A37</f>
        <v>3 - MATERIAIS DE CONSUMO</v>
      </c>
      <c r="H8" s="288"/>
      <c r="I8" s="288"/>
      <c r="J8" s="288"/>
      <c r="K8" s="291">
        <f>F41</f>
        <v>1475.1896669999999</v>
      </c>
      <c r="L8" s="288"/>
      <c r="M8" s="77"/>
    </row>
    <row r="9" spans="1:15" ht="16.5">
      <c r="A9" s="77" t="s">
        <v>139</v>
      </c>
      <c r="B9" s="78">
        <v>5</v>
      </c>
      <c r="C9" s="77"/>
      <c r="D9" s="77"/>
      <c r="E9" s="77"/>
      <c r="F9" s="77"/>
      <c r="G9" s="288" t="str">
        <f>A43</f>
        <v>4 - VEÍCULOS E COMBUSTÍVEIS</v>
      </c>
      <c r="H9" s="288"/>
      <c r="I9" s="288"/>
      <c r="J9" s="288"/>
      <c r="K9" s="291">
        <f>F54+F61</f>
        <v>4241.8785625</v>
      </c>
      <c r="L9" s="288"/>
      <c r="M9" s="77"/>
    </row>
    <row r="10" spans="1:15" ht="16.5">
      <c r="A10" s="77" t="s">
        <v>140</v>
      </c>
      <c r="B10" s="78">
        <v>6</v>
      </c>
      <c r="C10" s="77"/>
      <c r="D10" s="77"/>
      <c r="E10" s="77"/>
      <c r="F10" s="77"/>
      <c r="G10" s="288"/>
      <c r="H10" s="288"/>
      <c r="I10" s="288"/>
      <c r="J10" s="288"/>
      <c r="K10" s="291"/>
      <c r="L10" s="288"/>
      <c r="M10" s="77"/>
    </row>
    <row r="11" spans="1:15" ht="16.5">
      <c r="A11" s="77" t="s">
        <v>25</v>
      </c>
      <c r="B11" s="81"/>
      <c r="C11" s="77"/>
      <c r="D11" s="77"/>
      <c r="E11" s="77"/>
      <c r="F11" s="77"/>
      <c r="G11" s="77"/>
      <c r="H11" s="77"/>
      <c r="I11" s="77"/>
      <c r="J11" s="298" t="s">
        <v>53</v>
      </c>
      <c r="K11" s="298"/>
      <c r="L11" s="82">
        <f>SUM(K6:L10)</f>
        <v>13130.506304500001</v>
      </c>
      <c r="M11" s="77"/>
    </row>
    <row r="12" spans="1:15" ht="16.5" customHeight="1">
      <c r="A12" s="77" t="s">
        <v>93</v>
      </c>
      <c r="B12" s="81">
        <v>25.25</v>
      </c>
      <c r="C12" s="77"/>
      <c r="D12" s="77"/>
      <c r="E12" s="77"/>
      <c r="F12" s="77"/>
      <c r="G12" s="77"/>
      <c r="H12" s="77"/>
      <c r="I12" s="307" t="s">
        <v>136</v>
      </c>
      <c r="J12" s="308"/>
      <c r="K12" s="309"/>
      <c r="L12" s="82" t="e">
        <f>#REF!</f>
        <v>#REF!</v>
      </c>
      <c r="M12" s="77"/>
    </row>
    <row r="13" spans="1:15" ht="16.5">
      <c r="A13" s="77" t="s">
        <v>52</v>
      </c>
      <c r="B13" s="79">
        <f>BDI!B23</f>
        <v>0.14012216748768447</v>
      </c>
      <c r="C13" s="77"/>
      <c r="D13" s="77"/>
      <c r="E13" s="77"/>
      <c r="F13" s="77"/>
      <c r="G13" s="77"/>
      <c r="H13" s="77"/>
      <c r="I13" s="77"/>
      <c r="J13" s="299" t="s">
        <v>54</v>
      </c>
      <c r="K13" s="299"/>
      <c r="L13" s="83" t="e">
        <f>TRUNC((L11+L12)*(1+B13),2)</f>
        <v>#REF!</v>
      </c>
      <c r="M13" s="77"/>
    </row>
    <row r="14" spans="1:15" ht="16.5">
      <c r="A14" s="77"/>
      <c r="B14" s="79"/>
      <c r="C14" s="77"/>
      <c r="D14" s="77"/>
      <c r="E14" s="77"/>
      <c r="F14" s="77"/>
      <c r="G14" s="77"/>
      <c r="H14" s="77"/>
      <c r="I14" s="77"/>
      <c r="J14" s="77"/>
      <c r="K14" s="84"/>
      <c r="L14" s="85"/>
      <c r="M14" s="77"/>
    </row>
    <row r="15" spans="1:15" ht="16.5">
      <c r="A15" s="77"/>
      <c r="B15" s="79"/>
      <c r="C15" s="77"/>
      <c r="D15" s="77"/>
      <c r="E15" s="77"/>
      <c r="F15" s="77"/>
      <c r="G15" s="319" t="s">
        <v>97</v>
      </c>
      <c r="H15" s="320"/>
      <c r="I15" s="321"/>
      <c r="J15" s="86" t="s">
        <v>90</v>
      </c>
      <c r="K15" s="86" t="s">
        <v>106</v>
      </c>
      <c r="L15" s="87" t="s">
        <v>105</v>
      </c>
      <c r="M15" s="221" t="s">
        <v>204</v>
      </c>
      <c r="N15" s="221" t="s">
        <v>205</v>
      </c>
      <c r="O15" s="220" t="s">
        <v>207</v>
      </c>
    </row>
    <row r="16" spans="1:15" ht="16.5">
      <c r="A16" s="77"/>
      <c r="B16" s="79"/>
      <c r="C16" s="77"/>
      <c r="D16" s="77"/>
      <c r="E16" s="77"/>
      <c r="F16" s="77"/>
      <c r="G16" s="322"/>
      <c r="H16" s="323"/>
      <c r="I16" s="324"/>
      <c r="J16" s="89" t="e">
        <f>L13</f>
        <v>#REF!</v>
      </c>
      <c r="K16" s="90">
        <v>44299.99</v>
      </c>
      <c r="L16" s="91" t="e">
        <f>J16/K16</f>
        <v>#REF!</v>
      </c>
      <c r="M16" s="222" t="e">
        <f>L16*1.044</f>
        <v>#REF!</v>
      </c>
      <c r="N16" s="222" t="e">
        <f>M16*(1+0.0431)</f>
        <v>#REF!</v>
      </c>
      <c r="O16" s="223" t="e">
        <f>N16*(1+0.0452)</f>
        <v>#REF!</v>
      </c>
    </row>
    <row r="17" spans="1:14" ht="16.5">
      <c r="A17" s="77"/>
      <c r="B17" s="79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4" ht="16.5">
      <c r="A18" s="306" t="s">
        <v>15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77"/>
    </row>
    <row r="19" spans="1:14" ht="16.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77"/>
    </row>
    <row r="20" spans="1:14" ht="51" customHeight="1">
      <c r="A20" s="92" t="s">
        <v>16</v>
      </c>
      <c r="B20" s="92" t="s">
        <v>17</v>
      </c>
      <c r="C20" s="93" t="s">
        <v>142</v>
      </c>
      <c r="D20" s="92" t="s">
        <v>0</v>
      </c>
      <c r="E20" s="92" t="s">
        <v>26</v>
      </c>
      <c r="F20" s="93" t="s">
        <v>22</v>
      </c>
      <c r="G20" s="92" t="s">
        <v>143</v>
      </c>
      <c r="H20" s="93" t="s">
        <v>110</v>
      </c>
      <c r="I20" s="92" t="s">
        <v>19</v>
      </c>
      <c r="J20" s="93" t="s">
        <v>141</v>
      </c>
      <c r="K20" s="93" t="s">
        <v>20</v>
      </c>
      <c r="L20" s="92" t="s">
        <v>7</v>
      </c>
      <c r="M20" s="92" t="s">
        <v>21</v>
      </c>
      <c r="N20" s="32"/>
    </row>
    <row r="21" spans="1:14" ht="16.5">
      <c r="A21" s="94" t="s">
        <v>94</v>
      </c>
      <c r="B21" s="83">
        <v>1000</v>
      </c>
      <c r="C21" s="83">
        <f>($B5)*0</f>
        <v>0</v>
      </c>
      <c r="D21" s="83">
        <f>B21+C21</f>
        <v>1000</v>
      </c>
      <c r="E21" s="83">
        <f>D21*$B6</f>
        <v>758.93740000000014</v>
      </c>
      <c r="F21" s="83">
        <f>D21+E21</f>
        <v>1758.9374000000003</v>
      </c>
      <c r="G21" s="95">
        <v>0</v>
      </c>
      <c r="H21" s="83">
        <f>$B$7</f>
        <v>290.18</v>
      </c>
      <c r="I21" s="83">
        <f>$B$9</f>
        <v>5</v>
      </c>
      <c r="J21" s="83">
        <v>0</v>
      </c>
      <c r="K21" s="83">
        <f>F21+G21+H21+I21+J21</f>
        <v>2054.1174000000001</v>
      </c>
      <c r="L21" s="90">
        <v>2</v>
      </c>
      <c r="M21" s="83">
        <f>K21*L21</f>
        <v>4108.2348000000002</v>
      </c>
    </row>
    <row r="22" spans="1:14" ht="16.5">
      <c r="A22" s="94" t="s">
        <v>108</v>
      </c>
      <c r="B22" s="83">
        <v>1625</v>
      </c>
      <c r="C22" s="83">
        <f>($B5)*0</f>
        <v>0</v>
      </c>
      <c r="D22" s="83">
        <f>B22+C22</f>
        <v>1625</v>
      </c>
      <c r="E22" s="83">
        <f>D22*$B6</f>
        <v>1233.2732750000002</v>
      </c>
      <c r="F22" s="83">
        <f>D22+E22</f>
        <v>2858.2732750000005</v>
      </c>
      <c r="G22" s="95">
        <v>0</v>
      </c>
      <c r="H22" s="83">
        <f>$B$7</f>
        <v>290.18</v>
      </c>
      <c r="I22" s="83">
        <f>$B$9</f>
        <v>5</v>
      </c>
      <c r="J22" s="83">
        <v>0</v>
      </c>
      <c r="K22" s="83">
        <f>F22+G22+H22+I22+J22</f>
        <v>3153.4532750000003</v>
      </c>
      <c r="L22" s="90">
        <v>1</v>
      </c>
      <c r="M22" s="83">
        <f>K22*L22</f>
        <v>3153.4532750000003</v>
      </c>
    </row>
    <row r="23" spans="1:14" ht="16.5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96">
        <f>SUM(L21:L22)</f>
        <v>3</v>
      </c>
      <c r="M23" s="97">
        <f>SUM(M21:M22)</f>
        <v>7261.688075</v>
      </c>
    </row>
    <row r="24" spans="1:14" ht="16.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</row>
    <row r="25" spans="1:14" ht="16.5">
      <c r="A25" s="306" t="s">
        <v>27</v>
      </c>
      <c r="B25" s="306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77"/>
    </row>
    <row r="26" spans="1:14" ht="16.5">
      <c r="A26" s="288"/>
      <c r="B26" s="288"/>
      <c r="C26" s="288"/>
      <c r="D26" s="288"/>
      <c r="E26" s="288"/>
      <c r="F26" s="288"/>
      <c r="G26" s="289"/>
      <c r="H26" s="289"/>
      <c r="I26" s="289"/>
      <c r="J26" s="289"/>
      <c r="K26" s="289"/>
      <c r="L26" s="290"/>
      <c r="M26" s="77"/>
    </row>
    <row r="27" spans="1:14" ht="51" customHeight="1">
      <c r="A27" s="92" t="s">
        <v>3</v>
      </c>
      <c r="B27" s="92" t="s">
        <v>28</v>
      </c>
      <c r="C27" s="93" t="s">
        <v>29</v>
      </c>
      <c r="D27" s="93" t="s">
        <v>30</v>
      </c>
      <c r="E27" s="92" t="s">
        <v>31</v>
      </c>
      <c r="F27" s="93" t="s">
        <v>32</v>
      </c>
      <c r="G27" s="99"/>
      <c r="H27" s="100"/>
      <c r="I27" s="99"/>
      <c r="J27" s="100"/>
      <c r="K27" s="99"/>
      <c r="L27" s="99"/>
      <c r="M27" s="101"/>
      <c r="N27" s="32"/>
    </row>
    <row r="28" spans="1:14" ht="16.5">
      <c r="A28" s="94" t="s">
        <v>33</v>
      </c>
      <c r="B28" s="103">
        <v>6</v>
      </c>
      <c r="C28" s="83">
        <v>28</v>
      </c>
      <c r="D28" s="102">
        <f>L23</f>
        <v>3</v>
      </c>
      <c r="E28" s="83">
        <f>B28*C28*D28</f>
        <v>504</v>
      </c>
      <c r="F28" s="83">
        <f>E28/12</f>
        <v>42</v>
      </c>
      <c r="G28" s="104"/>
      <c r="H28" s="105"/>
      <c r="I28" s="105"/>
      <c r="J28" s="105"/>
      <c r="K28" s="104"/>
      <c r="L28" s="105"/>
      <c r="M28" s="77"/>
    </row>
    <row r="29" spans="1:14" ht="16.5">
      <c r="A29" s="94" t="s">
        <v>34</v>
      </c>
      <c r="B29" s="103">
        <v>6</v>
      </c>
      <c r="C29" s="83">
        <v>27</v>
      </c>
      <c r="D29" s="102">
        <f>L23</f>
        <v>3</v>
      </c>
      <c r="E29" s="83">
        <f t="shared" ref="E29:E34" si="0">B29*C29*D29</f>
        <v>486</v>
      </c>
      <c r="F29" s="83">
        <f t="shared" ref="F29:F34" si="1">E29/12</f>
        <v>40.5</v>
      </c>
      <c r="G29" s="104"/>
      <c r="H29" s="105"/>
      <c r="I29" s="105"/>
      <c r="J29" s="105"/>
      <c r="K29" s="104"/>
      <c r="L29" s="105"/>
      <c r="M29" s="77"/>
    </row>
    <row r="30" spans="1:14" ht="16.5">
      <c r="A30" s="94" t="s">
        <v>35</v>
      </c>
      <c r="B30" s="103">
        <v>3</v>
      </c>
      <c r="C30" s="83">
        <v>8</v>
      </c>
      <c r="D30" s="102">
        <f>L23</f>
        <v>3</v>
      </c>
      <c r="E30" s="83">
        <f t="shared" si="0"/>
        <v>72</v>
      </c>
      <c r="F30" s="83">
        <f t="shared" si="1"/>
        <v>6</v>
      </c>
      <c r="G30" s="104"/>
      <c r="H30" s="105"/>
      <c r="I30" s="105"/>
      <c r="J30" s="105"/>
      <c r="K30" s="104"/>
      <c r="L30" s="105"/>
      <c r="M30" s="77"/>
    </row>
    <row r="31" spans="1:14" ht="16.5">
      <c r="A31" s="94" t="s">
        <v>36</v>
      </c>
      <c r="B31" s="103">
        <v>3</v>
      </c>
      <c r="C31" s="83">
        <v>38</v>
      </c>
      <c r="D31" s="102">
        <f>L23</f>
        <v>3</v>
      </c>
      <c r="E31" s="83">
        <f t="shared" si="0"/>
        <v>342</v>
      </c>
      <c r="F31" s="83">
        <f t="shared" si="1"/>
        <v>28.5</v>
      </c>
      <c r="G31" s="104"/>
      <c r="H31" s="105"/>
      <c r="I31" s="105"/>
      <c r="J31" s="105"/>
      <c r="K31" s="104"/>
      <c r="L31" s="105"/>
      <c r="M31" s="77"/>
    </row>
    <row r="32" spans="1:14" ht="16.5">
      <c r="A32" s="94" t="s">
        <v>37</v>
      </c>
      <c r="B32" s="103">
        <v>3</v>
      </c>
      <c r="C32" s="83">
        <v>2.5</v>
      </c>
      <c r="D32" s="102">
        <f>L23-L22</f>
        <v>2</v>
      </c>
      <c r="E32" s="83">
        <f t="shared" si="0"/>
        <v>15</v>
      </c>
      <c r="F32" s="83">
        <f t="shared" si="1"/>
        <v>1.25</v>
      </c>
      <c r="G32" s="104"/>
      <c r="H32" s="105"/>
      <c r="I32" s="105"/>
      <c r="J32" s="105"/>
      <c r="K32" s="104"/>
      <c r="L32" s="105"/>
      <c r="M32" s="77"/>
    </row>
    <row r="33" spans="1:14" ht="16.5">
      <c r="A33" s="94" t="s">
        <v>38</v>
      </c>
      <c r="B33" s="103">
        <v>24</v>
      </c>
      <c r="C33" s="83">
        <v>8</v>
      </c>
      <c r="D33" s="102">
        <f>L23-L22</f>
        <v>2</v>
      </c>
      <c r="E33" s="83">
        <f t="shared" si="0"/>
        <v>384</v>
      </c>
      <c r="F33" s="83">
        <f t="shared" si="1"/>
        <v>32</v>
      </c>
      <c r="G33" s="104"/>
      <c r="H33" s="105"/>
      <c r="I33" s="105"/>
      <c r="J33" s="105"/>
      <c r="K33" s="104"/>
      <c r="L33" s="105"/>
      <c r="M33" s="77"/>
    </row>
    <row r="34" spans="1:14" ht="16.5">
      <c r="A34" s="94" t="s">
        <v>39</v>
      </c>
      <c r="B34" s="103">
        <v>3</v>
      </c>
      <c r="C34" s="83">
        <v>3</v>
      </c>
      <c r="D34" s="102">
        <f>L23-L22</f>
        <v>2</v>
      </c>
      <c r="E34" s="83">
        <f t="shared" si="0"/>
        <v>18</v>
      </c>
      <c r="F34" s="83">
        <f t="shared" si="1"/>
        <v>1.5</v>
      </c>
      <c r="G34" s="104"/>
      <c r="H34" s="105"/>
      <c r="I34" s="105"/>
      <c r="J34" s="105"/>
      <c r="K34" s="104"/>
      <c r="L34" s="105"/>
      <c r="M34" s="77"/>
    </row>
    <row r="35" spans="1:14" ht="16.5">
      <c r="A35" s="77"/>
      <c r="B35" s="77"/>
      <c r="C35" s="77"/>
      <c r="D35" s="77"/>
      <c r="E35" s="77"/>
      <c r="F35" s="97">
        <f>SUM(F28:F34)</f>
        <v>151.75</v>
      </c>
      <c r="G35" s="77"/>
      <c r="H35" s="77"/>
      <c r="I35" s="77"/>
      <c r="J35" s="77"/>
      <c r="K35" s="77"/>
      <c r="L35" s="77"/>
      <c r="M35" s="77"/>
    </row>
    <row r="36" spans="1:14" ht="16.5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</row>
    <row r="37" spans="1:14" ht="16.5">
      <c r="A37" s="306" t="s">
        <v>101</v>
      </c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  <c r="M37" s="77"/>
    </row>
    <row r="38" spans="1:14" ht="16.5">
      <c r="A38" s="288"/>
      <c r="B38" s="288"/>
      <c r="C38" s="288"/>
      <c r="D38" s="288"/>
      <c r="E38" s="288"/>
      <c r="F38" s="288"/>
      <c r="G38" s="289"/>
      <c r="H38" s="289"/>
      <c r="I38" s="289"/>
      <c r="J38" s="289"/>
      <c r="K38" s="289"/>
      <c r="L38" s="290"/>
      <c r="M38" s="77"/>
    </row>
    <row r="39" spans="1:14" ht="51" customHeight="1">
      <c r="A39" s="92" t="s">
        <v>3</v>
      </c>
      <c r="B39" s="93" t="s">
        <v>102</v>
      </c>
      <c r="C39" s="93" t="s">
        <v>29</v>
      </c>
      <c r="D39" s="92" t="s">
        <v>42</v>
      </c>
      <c r="E39" s="92" t="s">
        <v>31</v>
      </c>
      <c r="F39" s="93" t="s">
        <v>32</v>
      </c>
      <c r="G39" s="99"/>
      <c r="H39" s="100"/>
      <c r="I39" s="99"/>
      <c r="J39" s="100"/>
      <c r="K39" s="99"/>
      <c r="L39" s="99"/>
      <c r="M39" s="101"/>
      <c r="N39" s="32"/>
    </row>
    <row r="40" spans="1:14" ht="16.5">
      <c r="A40" s="156" t="s">
        <v>100</v>
      </c>
      <c r="B40" s="157">
        <v>0.09</v>
      </c>
      <c r="C40" s="158">
        <v>0.37</v>
      </c>
      <c r="D40" s="159">
        <f>B40*(K16*12)</f>
        <v>47843.989199999996</v>
      </c>
      <c r="E40" s="160">
        <f>D40*C40</f>
        <v>17702.276003999999</v>
      </c>
      <c r="F40" s="161">
        <f>E40/12</f>
        <v>1475.1896669999999</v>
      </c>
      <c r="G40" s="104"/>
      <c r="H40" s="105"/>
      <c r="I40" s="105"/>
      <c r="J40" s="105"/>
      <c r="K40" s="104"/>
      <c r="L40" s="105"/>
      <c r="M40" s="77"/>
    </row>
    <row r="41" spans="1:14" ht="16.5">
      <c r="A41" s="77"/>
      <c r="B41" s="77"/>
      <c r="C41" s="77"/>
      <c r="D41" s="77"/>
      <c r="E41" s="77"/>
      <c r="F41" s="162">
        <f>SUM(F40:F40)</f>
        <v>1475.1896669999999</v>
      </c>
      <c r="G41" s="77"/>
      <c r="H41" s="77"/>
      <c r="I41" s="77"/>
      <c r="J41" s="77"/>
      <c r="K41" s="77"/>
      <c r="L41" s="77"/>
      <c r="M41" s="77"/>
    </row>
    <row r="42" spans="1:14" ht="16.5">
      <c r="A42" s="77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</row>
    <row r="43" spans="1:14" ht="16.5">
      <c r="A43" s="306" t="s">
        <v>96</v>
      </c>
      <c r="B43" s="306"/>
      <c r="C43" s="306"/>
      <c r="D43" s="306"/>
      <c r="E43" s="306"/>
      <c r="F43" s="306"/>
      <c r="G43" s="306"/>
      <c r="H43" s="306"/>
      <c r="I43" s="306"/>
      <c r="J43" s="306"/>
      <c r="K43" s="306"/>
      <c r="L43" s="306"/>
      <c r="M43" s="77"/>
    </row>
    <row r="44" spans="1:14" ht="16.5">
      <c r="A44" s="288"/>
      <c r="B44" s="288"/>
      <c r="C44" s="288"/>
      <c r="D44" s="288"/>
      <c r="E44" s="288"/>
      <c r="F44" s="288"/>
      <c r="G44" s="289"/>
      <c r="H44" s="289"/>
      <c r="I44" s="289"/>
      <c r="J44" s="289"/>
      <c r="K44" s="289"/>
      <c r="L44" s="290"/>
      <c r="M44" s="77"/>
    </row>
    <row r="45" spans="1:14" ht="17.25" thickBot="1">
      <c r="A45" s="109"/>
      <c r="B45" s="129"/>
      <c r="C45" s="129"/>
      <c r="D45" s="129"/>
      <c r="E45" s="129"/>
      <c r="F45" s="105"/>
      <c r="G45" s="109"/>
      <c r="H45" s="109"/>
      <c r="I45" s="109"/>
      <c r="J45" s="109"/>
      <c r="K45" s="109"/>
      <c r="L45" s="109"/>
      <c r="M45" s="77"/>
    </row>
    <row r="46" spans="1:14" ht="17.25" thickBot="1">
      <c r="A46" s="106" t="s">
        <v>103</v>
      </c>
      <c r="B46" s="107"/>
      <c r="C46" s="107"/>
      <c r="D46" s="107"/>
      <c r="E46" s="107"/>
      <c r="F46" s="108"/>
      <c r="G46" s="109"/>
      <c r="H46" s="109"/>
      <c r="I46" s="109"/>
      <c r="J46" s="109"/>
      <c r="K46" s="109"/>
      <c r="L46" s="109"/>
      <c r="M46" s="77"/>
    </row>
    <row r="47" spans="1:14" ht="50.25" thickBot="1">
      <c r="A47" s="110" t="s">
        <v>201</v>
      </c>
      <c r="B47" s="111"/>
      <c r="C47" s="111" t="s">
        <v>43</v>
      </c>
      <c r="D47" s="111" t="s">
        <v>62</v>
      </c>
      <c r="E47" s="111" t="s">
        <v>63</v>
      </c>
      <c r="F47" s="112" t="s">
        <v>64</v>
      </c>
      <c r="G47" s="113"/>
      <c r="H47" s="114"/>
      <c r="I47" s="114"/>
      <c r="J47" s="114"/>
      <c r="K47" s="114"/>
      <c r="L47" s="114"/>
      <c r="M47" s="77"/>
    </row>
    <row r="48" spans="1:14" ht="17.25" thickBot="1">
      <c r="A48" s="115" t="s">
        <v>65</v>
      </c>
      <c r="B48" s="116"/>
      <c r="C48" s="116" t="s">
        <v>66</v>
      </c>
      <c r="D48" s="117">
        <f>F48/E48</f>
        <v>0</v>
      </c>
      <c r="E48" s="116">
        <v>60000</v>
      </c>
      <c r="F48" s="118">
        <v>0</v>
      </c>
      <c r="G48" s="109"/>
      <c r="H48" s="300" t="s">
        <v>67</v>
      </c>
      <c r="I48" s="301"/>
      <c r="J48" s="301"/>
      <c r="K48" s="301"/>
      <c r="L48" s="302"/>
      <c r="M48" s="77"/>
    </row>
    <row r="49" spans="1:13" ht="17.25" thickBot="1">
      <c r="A49" s="119" t="s">
        <v>68</v>
      </c>
      <c r="B49" s="116"/>
      <c r="C49" s="116" t="s">
        <v>66</v>
      </c>
      <c r="D49" s="120">
        <f>F49/E49</f>
        <v>5.8072916666666663E-3</v>
      </c>
      <c r="E49" s="121">
        <f>E48</f>
        <v>60000</v>
      </c>
      <c r="F49" s="122">
        <f>(((4+1)*E48)/(2*4))*0.1115/12</f>
        <v>348.4375</v>
      </c>
      <c r="G49" s="109"/>
      <c r="H49" s="303" t="s">
        <v>69</v>
      </c>
      <c r="I49" s="304"/>
      <c r="J49" s="304"/>
      <c r="K49" s="304"/>
      <c r="L49" s="305"/>
      <c r="M49" s="77"/>
    </row>
    <row r="50" spans="1:13" ht="17.25" thickBot="1">
      <c r="A50" s="119" t="s">
        <v>70</v>
      </c>
      <c r="B50" s="116"/>
      <c r="C50" s="116" t="s">
        <v>66</v>
      </c>
      <c r="D50" s="120">
        <f t="shared" ref="D50:D51" si="2">F50/E50</f>
        <v>2.0791666666666667E-2</v>
      </c>
      <c r="E50" s="121">
        <f>E49</f>
        <v>60000</v>
      </c>
      <c r="F50" s="122">
        <f>((((1-0.2/100)/4))*E50)/12</f>
        <v>1247.5</v>
      </c>
      <c r="G50" s="109"/>
      <c r="H50" s="300" t="s">
        <v>71</v>
      </c>
      <c r="I50" s="301"/>
      <c r="J50" s="301"/>
      <c r="K50" s="301"/>
      <c r="L50" s="302"/>
      <c r="M50" s="77"/>
    </row>
    <row r="51" spans="1:13" ht="17.25" thickBot="1">
      <c r="A51" s="119" t="s">
        <v>72</v>
      </c>
      <c r="B51" s="116"/>
      <c r="C51" s="116" t="s">
        <v>66</v>
      </c>
      <c r="D51" s="123">
        <f t="shared" si="2"/>
        <v>1.4583333333333334E-2</v>
      </c>
      <c r="E51" s="124">
        <f>E48</f>
        <v>60000</v>
      </c>
      <c r="F51" s="122">
        <f>0.7*E51/(4*12)</f>
        <v>875</v>
      </c>
      <c r="G51" s="109"/>
      <c r="H51" s="300" t="s">
        <v>73</v>
      </c>
      <c r="I51" s="301"/>
      <c r="J51" s="301"/>
      <c r="K51" s="301"/>
      <c r="L51" s="302"/>
      <c r="M51" s="77"/>
    </row>
    <row r="52" spans="1:13" ht="17.25" thickBot="1">
      <c r="A52" s="119" t="s">
        <v>74</v>
      </c>
      <c r="B52" s="116"/>
      <c r="C52" s="116" t="s">
        <v>66</v>
      </c>
      <c r="D52" s="123">
        <v>5.0000000000000001E-3</v>
      </c>
      <c r="E52" s="124">
        <f>E48</f>
        <v>60000</v>
      </c>
      <c r="F52" s="122">
        <f>0.5%*E52</f>
        <v>300</v>
      </c>
      <c r="G52" s="109"/>
      <c r="H52" s="294" t="s">
        <v>75</v>
      </c>
      <c r="I52" s="295"/>
      <c r="J52" s="295"/>
      <c r="K52" s="295"/>
      <c r="L52" s="296"/>
      <c r="M52" s="77"/>
    </row>
    <row r="53" spans="1:13" ht="17.25" thickBot="1">
      <c r="A53" s="125" t="s">
        <v>76</v>
      </c>
      <c r="B53" s="126"/>
      <c r="C53" s="126" t="s">
        <v>66</v>
      </c>
      <c r="D53" s="127">
        <v>0.1</v>
      </c>
      <c r="E53" s="126">
        <f>F57</f>
        <v>1337.2210625</v>
      </c>
      <c r="F53" s="128">
        <f t="shared" ref="F53" si="3">ROUND(D53*E53,2)</f>
        <v>133.72</v>
      </c>
      <c r="G53" s="109"/>
      <c r="H53" s="294" t="s">
        <v>77</v>
      </c>
      <c r="I53" s="295"/>
      <c r="J53" s="295"/>
      <c r="K53" s="295"/>
      <c r="L53" s="296"/>
      <c r="M53" s="77"/>
    </row>
    <row r="54" spans="1:13" ht="17.25" thickBot="1">
      <c r="A54" s="109"/>
      <c r="B54" s="129"/>
      <c r="C54" s="129"/>
      <c r="D54" s="129"/>
      <c r="E54" s="129"/>
      <c r="F54" s="130">
        <f>SUM(F48:F53)</f>
        <v>2904.6574999999998</v>
      </c>
      <c r="G54" s="109"/>
      <c r="H54" s="109"/>
      <c r="I54" s="109"/>
      <c r="J54" s="109"/>
      <c r="K54" s="109"/>
      <c r="L54" s="109"/>
      <c r="M54" s="77"/>
    </row>
    <row r="55" spans="1:13" ht="17.25" thickBot="1">
      <c r="A55" s="150"/>
      <c r="B55" s="150"/>
      <c r="C55" s="150"/>
      <c r="D55" s="150"/>
      <c r="E55" s="150"/>
      <c r="F55" s="149"/>
      <c r="G55" s="150"/>
      <c r="H55" s="150"/>
      <c r="I55" s="150"/>
      <c r="J55" s="150"/>
      <c r="K55" s="150"/>
      <c r="L55" s="150"/>
      <c r="M55" s="77"/>
    </row>
    <row r="56" spans="1:13" ht="33.75" thickBot="1">
      <c r="A56" s="110" t="s">
        <v>88</v>
      </c>
      <c r="B56" s="111" t="s">
        <v>80</v>
      </c>
      <c r="C56" s="111" t="s">
        <v>99</v>
      </c>
      <c r="D56" s="131" t="s">
        <v>81</v>
      </c>
      <c r="E56" s="111" t="s">
        <v>82</v>
      </c>
      <c r="F56" s="112" t="s">
        <v>83</v>
      </c>
      <c r="G56" s="109"/>
      <c r="H56" s="109"/>
      <c r="I56" s="129"/>
      <c r="J56" s="109"/>
      <c r="K56" s="109"/>
      <c r="L56" s="109"/>
      <c r="M56" s="77"/>
    </row>
    <row r="57" spans="1:13" ht="16.5">
      <c r="A57" s="139" t="str">
        <f>A46</f>
        <v>4.1 - TRATOR DE PNEUS COM MAQUINA DE PINTAR MEIO FIO ACOPLADO</v>
      </c>
      <c r="B57" s="140">
        <v>1</v>
      </c>
      <c r="C57" s="151">
        <f>(7.33/2)</f>
        <v>3.665</v>
      </c>
      <c r="D57" s="133">
        <v>5</v>
      </c>
      <c r="E57" s="133">
        <v>2.89</v>
      </c>
      <c r="F57" s="118">
        <f>B57*C57*D57*E57*25.25</f>
        <v>1337.2210625</v>
      </c>
      <c r="G57" s="109"/>
      <c r="H57" s="135" t="s">
        <v>84</v>
      </c>
      <c r="I57" s="136"/>
      <c r="J57" s="137"/>
      <c r="K57" s="137"/>
      <c r="L57" s="138"/>
      <c r="M57" s="77"/>
    </row>
    <row r="58" spans="1:13" ht="16.5">
      <c r="A58" s="152"/>
      <c r="B58" s="153"/>
      <c r="C58" s="154"/>
      <c r="D58" s="153"/>
      <c r="E58" s="153"/>
      <c r="F58" s="155"/>
      <c r="G58" s="109"/>
      <c r="H58" s="141" t="s">
        <v>85</v>
      </c>
      <c r="I58" s="129"/>
      <c r="J58" s="109"/>
      <c r="K58" s="109"/>
      <c r="L58" s="142"/>
      <c r="M58" s="77"/>
    </row>
    <row r="59" spans="1:13" ht="16.5">
      <c r="A59" s="152"/>
      <c r="B59" s="153"/>
      <c r="C59" s="154"/>
      <c r="D59" s="153"/>
      <c r="E59" s="153"/>
      <c r="F59" s="155"/>
      <c r="G59" s="109"/>
      <c r="H59" s="141" t="s">
        <v>86</v>
      </c>
      <c r="I59" s="109"/>
      <c r="J59" s="109"/>
      <c r="K59" s="109"/>
      <c r="L59" s="142"/>
      <c r="M59" s="77"/>
    </row>
    <row r="60" spans="1:13" ht="17.25" thickBot="1">
      <c r="A60" s="143"/>
      <c r="B60" s="144"/>
      <c r="C60" s="163"/>
      <c r="D60" s="144"/>
      <c r="E60" s="144"/>
      <c r="F60" s="128"/>
      <c r="G60" s="109"/>
      <c r="H60" s="145" t="s">
        <v>87</v>
      </c>
      <c r="I60" s="146"/>
      <c r="J60" s="146"/>
      <c r="K60" s="146"/>
      <c r="L60" s="147"/>
      <c r="M60" s="77"/>
    </row>
    <row r="61" spans="1:13" ht="17.25" thickBot="1">
      <c r="A61" s="109"/>
      <c r="B61" s="129"/>
      <c r="C61" s="129"/>
      <c r="D61" s="129"/>
      <c r="E61" s="129"/>
      <c r="F61" s="130">
        <f>SUM(F57:F60)</f>
        <v>1337.2210625</v>
      </c>
      <c r="G61" s="109"/>
      <c r="H61" s="77"/>
      <c r="I61" s="77"/>
      <c r="J61" s="77"/>
      <c r="K61" s="77"/>
      <c r="L61" s="77"/>
      <c r="M61" s="77"/>
    </row>
  </sheetData>
  <mergeCells count="31">
    <mergeCell ref="H49:L49"/>
    <mergeCell ref="H50:L50"/>
    <mergeCell ref="H51:L51"/>
    <mergeCell ref="H52:L52"/>
    <mergeCell ref="H53:L53"/>
    <mergeCell ref="H48:L48"/>
    <mergeCell ref="A26:L26"/>
    <mergeCell ref="A37:L37"/>
    <mergeCell ref="A38:L38"/>
    <mergeCell ref="A43:L43"/>
    <mergeCell ref="A44:L44"/>
    <mergeCell ref="A25:L25"/>
    <mergeCell ref="G8:J8"/>
    <mergeCell ref="K8:L8"/>
    <mergeCell ref="G9:J9"/>
    <mergeCell ref="K9:L9"/>
    <mergeCell ref="G10:J10"/>
    <mergeCell ref="K10:L10"/>
    <mergeCell ref="J11:K11"/>
    <mergeCell ref="J13:K13"/>
    <mergeCell ref="G15:I16"/>
    <mergeCell ref="A18:L18"/>
    <mergeCell ref="A19:L19"/>
    <mergeCell ref="I12:K12"/>
    <mergeCell ref="G7:J7"/>
    <mergeCell ref="K7:L7"/>
    <mergeCell ref="A2:L2"/>
    <mergeCell ref="A3:L3"/>
    <mergeCell ref="G5:L5"/>
    <mergeCell ref="G6:J6"/>
    <mergeCell ref="K6:L6"/>
  </mergeCells>
  <printOptions horizontalCentered="1"/>
  <pageMargins left="0.39370078740157483" right="0.39370078740157483" top="1.4173228346456694" bottom="0.78740157480314965" header="0.31496062992125984" footer="0.31496062992125984"/>
  <pageSetup paperSize="9" scale="54" orientation="landscape" r:id="rId1"/>
  <headerFooter alignWithMargins="0">
    <oddHeader>&amp;L&amp;G</oddHeader>
  </headerFooter>
  <rowBreaks count="1" manualBreakCount="1">
    <brk id="36" max="14" man="1"/>
  </rowBreaks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O72"/>
  <sheetViews>
    <sheetView view="pageBreakPreview" topLeftCell="B1" zoomScale="80" zoomScaleNormal="100" zoomScaleSheetLayoutView="80" workbookViewId="0">
      <selection activeCell="M18" sqref="M18"/>
    </sheetView>
  </sheetViews>
  <sheetFormatPr defaultColWidth="11.42578125" defaultRowHeight="15"/>
  <cols>
    <col min="1" max="1" width="38" style="17" customWidth="1"/>
    <col min="2" max="2" width="13" style="17" bestFit="1" customWidth="1"/>
    <col min="3" max="3" width="16.42578125" style="17" bestFit="1" customWidth="1"/>
    <col min="4" max="4" width="16.28515625" style="17" customWidth="1"/>
    <col min="5" max="5" width="16.85546875" style="17" bestFit="1" customWidth="1"/>
    <col min="6" max="6" width="16" style="17" bestFit="1" customWidth="1"/>
    <col min="7" max="7" width="7.140625" style="17" bestFit="1" customWidth="1"/>
    <col min="8" max="8" width="17.85546875" style="17" customWidth="1"/>
    <col min="9" max="9" width="11.42578125" style="17"/>
    <col min="10" max="10" width="15.28515625" style="17" bestFit="1" customWidth="1"/>
    <col min="11" max="11" width="13" style="17" bestFit="1" customWidth="1"/>
    <col min="12" max="12" width="16" style="17" bestFit="1" customWidth="1"/>
    <col min="13" max="13" width="21.85546875" style="17" customWidth="1"/>
    <col min="14" max="14" width="22.7109375" style="17" customWidth="1"/>
    <col min="15" max="15" width="23" style="17" customWidth="1"/>
    <col min="16" max="16384" width="11.42578125" style="17"/>
  </cols>
  <sheetData>
    <row r="2" spans="1:15" ht="30.95" customHeight="1">
      <c r="A2" s="262" t="s">
        <v>189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4"/>
      <c r="M2" s="77"/>
    </row>
    <row r="3" spans="1:15" ht="36" customHeight="1">
      <c r="A3" s="262" t="s">
        <v>137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4"/>
      <c r="M3" s="77"/>
    </row>
    <row r="4" spans="1:15" ht="7.5" customHeight="1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5" ht="16.5">
      <c r="A5" s="77" t="s">
        <v>23</v>
      </c>
      <c r="B5" s="88">
        <v>937</v>
      </c>
      <c r="C5" s="77"/>
      <c r="D5" s="77"/>
      <c r="E5" s="77"/>
      <c r="F5" s="77"/>
      <c r="G5" s="310" t="s">
        <v>59</v>
      </c>
      <c r="H5" s="311"/>
      <c r="I5" s="311"/>
      <c r="J5" s="311"/>
      <c r="K5" s="311"/>
      <c r="L5" s="312"/>
      <c r="M5" s="77"/>
    </row>
    <row r="6" spans="1:15" ht="16.5">
      <c r="A6" s="77" t="s">
        <v>24</v>
      </c>
      <c r="B6" s="79">
        <v>0.78569999999999995</v>
      </c>
      <c r="C6" s="77"/>
      <c r="D6" s="77"/>
      <c r="E6" s="77"/>
      <c r="F6" s="77"/>
      <c r="G6" s="288" t="str">
        <f>A18</f>
        <v>1 - SALÁRIOS (CUSTO MÃO DE OBRA)</v>
      </c>
      <c r="H6" s="288"/>
      <c r="I6" s="288"/>
      <c r="J6" s="288"/>
      <c r="K6" s="291">
        <f>M25</f>
        <v>22437.525599999994</v>
      </c>
      <c r="L6" s="288"/>
      <c r="M6" s="77"/>
    </row>
    <row r="7" spans="1:15" ht="16.5">
      <c r="A7" s="77" t="s">
        <v>55</v>
      </c>
      <c r="B7" s="78">
        <v>290.18</v>
      </c>
      <c r="C7" s="77"/>
      <c r="D7" s="77"/>
      <c r="E7" s="77"/>
      <c r="F7" s="77"/>
      <c r="G7" s="288" t="str">
        <f>A27</f>
        <v>2 - UNIFORMES E EPI</v>
      </c>
      <c r="H7" s="288"/>
      <c r="I7" s="288"/>
      <c r="J7" s="288"/>
      <c r="K7" s="291">
        <f>F37</f>
        <v>377.25</v>
      </c>
      <c r="L7" s="288"/>
      <c r="M7" s="77"/>
    </row>
    <row r="8" spans="1:15" ht="16.5">
      <c r="A8" s="77" t="s">
        <v>138</v>
      </c>
      <c r="B8" s="78">
        <v>90</v>
      </c>
      <c r="C8" s="77"/>
      <c r="D8" s="77"/>
      <c r="E8" s="77"/>
      <c r="F8" s="77"/>
      <c r="G8" s="288" t="str">
        <f>A39</f>
        <v>3 - FERRAMENTAS</v>
      </c>
      <c r="H8" s="288"/>
      <c r="I8" s="288"/>
      <c r="J8" s="288"/>
      <c r="K8" s="291">
        <f>F47</f>
        <v>381.58333333333331</v>
      </c>
      <c r="L8" s="288"/>
      <c r="M8" s="77"/>
    </row>
    <row r="9" spans="1:15" ht="16.5">
      <c r="A9" s="77" t="s">
        <v>139</v>
      </c>
      <c r="B9" s="78">
        <v>5</v>
      </c>
      <c r="C9" s="77"/>
      <c r="D9" s="77"/>
      <c r="E9" s="77"/>
      <c r="F9" s="77"/>
      <c r="G9" s="288" t="str">
        <f>A49</f>
        <v>4 - VEÍCULOS E COMBUSTÍVEIS</v>
      </c>
      <c r="H9" s="288"/>
      <c r="I9" s="288"/>
      <c r="J9" s="288"/>
      <c r="K9" s="291">
        <f>F60+F67</f>
        <v>12298.082113028353</v>
      </c>
      <c r="L9" s="288"/>
      <c r="M9" s="77"/>
    </row>
    <row r="10" spans="1:15" ht="16.5">
      <c r="A10" s="77" t="s">
        <v>140</v>
      </c>
      <c r="B10" s="78">
        <v>6</v>
      </c>
      <c r="C10" s="77"/>
      <c r="D10" s="77"/>
      <c r="E10" s="77"/>
      <c r="F10" s="77"/>
      <c r="G10" s="288"/>
      <c r="H10" s="288"/>
      <c r="I10" s="288"/>
      <c r="J10" s="288"/>
      <c r="K10" s="291"/>
      <c r="L10" s="288"/>
      <c r="M10" s="77"/>
    </row>
    <row r="11" spans="1:15" ht="16.5">
      <c r="A11" s="77" t="s">
        <v>25</v>
      </c>
      <c r="B11" s="81"/>
      <c r="C11" s="77"/>
      <c r="D11" s="77"/>
      <c r="E11" s="77"/>
      <c r="F11" s="77"/>
      <c r="G11" s="77"/>
      <c r="H11" s="77"/>
      <c r="I11" s="77"/>
      <c r="J11" s="298" t="s">
        <v>53</v>
      </c>
      <c r="K11" s="298"/>
      <c r="L11" s="82">
        <f>SUM(K6:L10)+0.001</f>
        <v>35494.442046361677</v>
      </c>
      <c r="M11" s="77"/>
    </row>
    <row r="12" spans="1:15" ht="16.5" customHeight="1">
      <c r="A12" s="77" t="s">
        <v>93</v>
      </c>
      <c r="B12" s="81">
        <v>25.25</v>
      </c>
      <c r="C12" s="77"/>
      <c r="D12" s="77"/>
      <c r="E12" s="77"/>
      <c r="F12" s="77"/>
      <c r="G12" s="77"/>
      <c r="H12" s="77"/>
      <c r="I12" s="307" t="s">
        <v>136</v>
      </c>
      <c r="J12" s="308"/>
      <c r="K12" s="309"/>
      <c r="L12" s="82" t="e">
        <f>#REF!</f>
        <v>#REF!</v>
      </c>
      <c r="M12" s="77"/>
    </row>
    <row r="13" spans="1:15" ht="16.5">
      <c r="A13" s="77" t="s">
        <v>52</v>
      </c>
      <c r="B13" s="79">
        <f>BDI!B23</f>
        <v>0.14012216748768447</v>
      </c>
      <c r="C13" s="77"/>
      <c r="D13" s="77"/>
      <c r="E13" s="77"/>
      <c r="F13" s="77"/>
      <c r="G13" s="77"/>
      <c r="H13" s="77"/>
      <c r="I13" s="77"/>
      <c r="J13" s="299" t="s">
        <v>54</v>
      </c>
      <c r="K13" s="299"/>
      <c r="L13" s="83" t="e">
        <f>TRUNC((L11+L12)*(1+B13),2)</f>
        <v>#REF!</v>
      </c>
      <c r="M13" s="77"/>
    </row>
    <row r="14" spans="1:15" ht="16.5">
      <c r="A14" s="77"/>
      <c r="B14" s="79"/>
      <c r="C14" s="77"/>
      <c r="D14" s="77"/>
      <c r="E14" s="77"/>
      <c r="F14" s="77"/>
      <c r="G14" s="77"/>
      <c r="H14" s="77"/>
      <c r="I14" s="77"/>
      <c r="J14" s="77"/>
      <c r="K14" s="84"/>
      <c r="L14" s="85"/>
      <c r="M14" s="77"/>
    </row>
    <row r="15" spans="1:15" ht="16.5">
      <c r="A15" s="77"/>
      <c r="B15" s="79"/>
      <c r="C15" s="77"/>
      <c r="D15" s="77"/>
      <c r="E15" s="77"/>
      <c r="F15" s="77"/>
      <c r="G15" s="319" t="s">
        <v>137</v>
      </c>
      <c r="H15" s="320"/>
      <c r="I15" s="321"/>
      <c r="J15" s="86" t="s">
        <v>90</v>
      </c>
      <c r="K15" s="86" t="s">
        <v>98</v>
      </c>
      <c r="L15" s="87" t="s">
        <v>104</v>
      </c>
      <c r="M15" s="220" t="s">
        <v>204</v>
      </c>
      <c r="N15" s="220" t="s">
        <v>205</v>
      </c>
      <c r="O15" s="220" t="s">
        <v>207</v>
      </c>
    </row>
    <row r="16" spans="1:15" ht="16.5">
      <c r="A16" s="77"/>
      <c r="B16" s="79"/>
      <c r="C16" s="77"/>
      <c r="D16" s="77"/>
      <c r="E16" s="77"/>
      <c r="F16" s="77"/>
      <c r="G16" s="322"/>
      <c r="H16" s="323"/>
      <c r="I16" s="324"/>
      <c r="J16" s="89" t="e">
        <f>L13</f>
        <v>#REF!</v>
      </c>
      <c r="K16" s="90">
        <v>1</v>
      </c>
      <c r="L16" s="91" t="e">
        <f>J16/K16</f>
        <v>#REF!</v>
      </c>
      <c r="M16" s="223" t="e">
        <f>L16*1.044</f>
        <v>#REF!</v>
      </c>
      <c r="N16" s="223" t="e">
        <f>M16*(1+0.0431)</f>
        <v>#REF!</v>
      </c>
      <c r="O16" s="223" t="e">
        <f>N16*(1+0.0452)</f>
        <v>#REF!</v>
      </c>
    </row>
    <row r="17" spans="1:14" ht="16.5">
      <c r="A17" s="77"/>
      <c r="B17" s="79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</row>
    <row r="18" spans="1:14" ht="16.5">
      <c r="A18" s="306" t="s">
        <v>15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77"/>
    </row>
    <row r="19" spans="1:14" ht="16.5">
      <c r="A19" s="288"/>
      <c r="B19" s="288"/>
      <c r="C19" s="288"/>
      <c r="D19" s="288"/>
      <c r="E19" s="288"/>
      <c r="F19" s="288"/>
      <c r="G19" s="288"/>
      <c r="H19" s="288"/>
      <c r="I19" s="288"/>
      <c r="J19" s="288"/>
      <c r="K19" s="288"/>
      <c r="L19" s="288"/>
      <c r="M19" s="77"/>
    </row>
    <row r="20" spans="1:14" ht="51" customHeight="1">
      <c r="A20" s="92" t="s">
        <v>16</v>
      </c>
      <c r="B20" s="92" t="s">
        <v>17</v>
      </c>
      <c r="C20" s="93" t="s">
        <v>18</v>
      </c>
      <c r="D20" s="92" t="s">
        <v>0</v>
      </c>
      <c r="E20" s="92" t="s">
        <v>26</v>
      </c>
      <c r="F20" s="93" t="s">
        <v>22</v>
      </c>
      <c r="G20" s="92" t="s">
        <v>143</v>
      </c>
      <c r="H20" s="93" t="s">
        <v>110</v>
      </c>
      <c r="I20" s="92" t="s">
        <v>19</v>
      </c>
      <c r="J20" s="93" t="s">
        <v>141</v>
      </c>
      <c r="K20" s="93" t="s">
        <v>20</v>
      </c>
      <c r="L20" s="92" t="s">
        <v>7</v>
      </c>
      <c r="M20" s="92" t="s">
        <v>21</v>
      </c>
      <c r="N20" s="32"/>
    </row>
    <row r="21" spans="1:14" ht="16.5">
      <c r="A21" s="94" t="s">
        <v>109</v>
      </c>
      <c r="B21" s="83">
        <v>1000</v>
      </c>
      <c r="C21" s="83">
        <f>($B5)*0.4</f>
        <v>374.8</v>
      </c>
      <c r="D21" s="83">
        <f>B21+C21</f>
        <v>1374.8</v>
      </c>
      <c r="E21" s="83">
        <f>D21*$B6</f>
        <v>1080.1803599999998</v>
      </c>
      <c r="F21" s="83">
        <f>D21+E21</f>
        <v>2454.9803599999996</v>
      </c>
      <c r="G21" s="95">
        <v>0</v>
      </c>
      <c r="H21" s="83">
        <f>$B$7</f>
        <v>290.18</v>
      </c>
      <c r="I21" s="83">
        <f>$B$9</f>
        <v>5</v>
      </c>
      <c r="J21" s="83">
        <v>0</v>
      </c>
      <c r="K21" s="83">
        <f>F21+G21+H21+I21+J21</f>
        <v>2750.1603599999994</v>
      </c>
      <c r="L21" s="90">
        <v>2</v>
      </c>
      <c r="M21" s="83">
        <f>K21*L21</f>
        <v>5500.3207199999988</v>
      </c>
      <c r="N21" s="32"/>
    </row>
    <row r="22" spans="1:14" ht="16.5">
      <c r="A22" s="94" t="s">
        <v>183</v>
      </c>
      <c r="B22" s="83">
        <v>1192.3</v>
      </c>
      <c r="C22" s="83">
        <f>($B5)*0.4</f>
        <v>374.8</v>
      </c>
      <c r="D22" s="83">
        <f t="shared" ref="D22:D23" si="0">B22+C22</f>
        <v>1567.1</v>
      </c>
      <c r="E22" s="83">
        <f>D22*$B6</f>
        <v>1231.2704699999999</v>
      </c>
      <c r="F22" s="83">
        <f t="shared" ref="F22:F23" si="1">D22+E22</f>
        <v>2798.3704699999998</v>
      </c>
      <c r="G22" s="95">
        <v>0</v>
      </c>
      <c r="H22" s="83">
        <f t="shared" ref="H22:H23" si="2">$B$7</f>
        <v>290.18</v>
      </c>
      <c r="I22" s="83">
        <f t="shared" ref="I22:I23" si="3">$B$9</f>
        <v>5</v>
      </c>
      <c r="J22" s="83">
        <v>0</v>
      </c>
      <c r="K22" s="83">
        <f t="shared" ref="K22:K23" si="4">F22+G22+H22+I22+J22</f>
        <v>3093.5504699999997</v>
      </c>
      <c r="L22" s="90">
        <v>2</v>
      </c>
      <c r="M22" s="83">
        <f t="shared" ref="M22:M23" si="5">K22*L22</f>
        <v>6187.1009399999994</v>
      </c>
      <c r="N22" s="32"/>
    </row>
    <row r="23" spans="1:14" ht="16.5">
      <c r="A23" s="94" t="s">
        <v>184</v>
      </c>
      <c r="B23" s="83">
        <f>1192.3+195.1</f>
        <v>1387.3999999999999</v>
      </c>
      <c r="C23" s="83">
        <f>($B5)*0.4</f>
        <v>374.8</v>
      </c>
      <c r="D23" s="83">
        <f t="shared" si="0"/>
        <v>1762.1999999999998</v>
      </c>
      <c r="E23" s="83">
        <f>D23*$B6</f>
        <v>1384.5605399999997</v>
      </c>
      <c r="F23" s="83">
        <f t="shared" si="1"/>
        <v>3146.7605399999993</v>
      </c>
      <c r="G23" s="95">
        <v>0</v>
      </c>
      <c r="H23" s="83">
        <f t="shared" si="2"/>
        <v>290.18</v>
      </c>
      <c r="I23" s="83">
        <f t="shared" si="3"/>
        <v>5</v>
      </c>
      <c r="J23" s="83">
        <v>0</v>
      </c>
      <c r="K23" s="83">
        <f t="shared" si="4"/>
        <v>3441.9405399999991</v>
      </c>
      <c r="L23" s="90">
        <v>2</v>
      </c>
      <c r="M23" s="83">
        <f t="shared" si="5"/>
        <v>6883.8810799999983</v>
      </c>
      <c r="N23" s="32"/>
    </row>
    <row r="24" spans="1:14" ht="16.5">
      <c r="A24" s="94" t="s">
        <v>107</v>
      </c>
      <c r="B24" s="83">
        <v>1625</v>
      </c>
      <c r="C24" s="83">
        <f>($B5)*0.4</f>
        <v>374.8</v>
      </c>
      <c r="D24" s="83">
        <f>B24+C24</f>
        <v>1999.8</v>
      </c>
      <c r="E24" s="83">
        <f>D24*$B6</f>
        <v>1571.2428599999998</v>
      </c>
      <c r="F24" s="83">
        <f>D24+E24</f>
        <v>3571.0428599999996</v>
      </c>
      <c r="G24" s="95">
        <v>0</v>
      </c>
      <c r="H24" s="83">
        <f>$B$7</f>
        <v>290.18</v>
      </c>
      <c r="I24" s="83">
        <f>$B$9</f>
        <v>5</v>
      </c>
      <c r="J24" s="83">
        <v>0</v>
      </c>
      <c r="K24" s="83">
        <f>F24+G24+H24+I24+J24</f>
        <v>3866.2228599999994</v>
      </c>
      <c r="L24" s="90">
        <v>1</v>
      </c>
      <c r="M24" s="83">
        <f>K24*L24</f>
        <v>3866.2228599999994</v>
      </c>
    </row>
    <row r="25" spans="1:14" ht="16.5">
      <c r="A25" s="77"/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96">
        <f>SUM(L21:L24)</f>
        <v>7</v>
      </c>
      <c r="M25" s="97">
        <f>SUM(M21:M24)</f>
        <v>22437.525599999994</v>
      </c>
    </row>
    <row r="26" spans="1:14" ht="16.5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</row>
    <row r="27" spans="1:14" ht="16.5">
      <c r="A27" s="306" t="s">
        <v>27</v>
      </c>
      <c r="B27" s="306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77"/>
    </row>
    <row r="28" spans="1:14" ht="16.5">
      <c r="A28" s="288"/>
      <c r="B28" s="288"/>
      <c r="C28" s="288"/>
      <c r="D28" s="288"/>
      <c r="E28" s="288"/>
      <c r="F28" s="288"/>
      <c r="G28" s="289"/>
      <c r="H28" s="289"/>
      <c r="I28" s="289"/>
      <c r="J28" s="289"/>
      <c r="K28" s="289"/>
      <c r="L28" s="290"/>
      <c r="M28" s="77"/>
    </row>
    <row r="29" spans="1:14" ht="51" customHeight="1">
      <c r="A29" s="92" t="s">
        <v>3</v>
      </c>
      <c r="B29" s="92" t="s">
        <v>28</v>
      </c>
      <c r="C29" s="93" t="s">
        <v>29</v>
      </c>
      <c r="D29" s="93" t="s">
        <v>30</v>
      </c>
      <c r="E29" s="92" t="s">
        <v>31</v>
      </c>
      <c r="F29" s="93" t="s">
        <v>32</v>
      </c>
      <c r="G29" s="99"/>
      <c r="H29" s="100"/>
      <c r="I29" s="99"/>
      <c r="J29" s="224"/>
      <c r="K29" s="99"/>
      <c r="L29" s="99"/>
      <c r="M29" s="101"/>
      <c r="N29" s="32"/>
    </row>
    <row r="30" spans="1:14" ht="16.5">
      <c r="A30" s="94" t="s">
        <v>33</v>
      </c>
      <c r="B30" s="103">
        <v>6</v>
      </c>
      <c r="C30" s="83">
        <v>28</v>
      </c>
      <c r="D30" s="102">
        <f>L25</f>
        <v>7</v>
      </c>
      <c r="E30" s="83">
        <f>B30*C30*D30</f>
        <v>1176</v>
      </c>
      <c r="F30" s="83">
        <f>E30/12</f>
        <v>98</v>
      </c>
      <c r="G30" s="104"/>
      <c r="H30" s="105"/>
      <c r="I30" s="105"/>
      <c r="J30" s="105"/>
      <c r="K30" s="104"/>
      <c r="L30" s="105"/>
      <c r="M30" s="77"/>
    </row>
    <row r="31" spans="1:14" ht="16.5">
      <c r="A31" s="94" t="s">
        <v>34</v>
      </c>
      <c r="B31" s="103">
        <v>6</v>
      </c>
      <c r="C31" s="83">
        <v>27</v>
      </c>
      <c r="D31" s="102">
        <f>L25</f>
        <v>7</v>
      </c>
      <c r="E31" s="83">
        <f t="shared" ref="E31:E36" si="6">B31*C31*D31</f>
        <v>1134</v>
      </c>
      <c r="F31" s="83">
        <f t="shared" ref="F31:F36" si="7">E31/12</f>
        <v>94.5</v>
      </c>
      <c r="G31" s="104"/>
      <c r="H31" s="105"/>
      <c r="I31" s="105"/>
      <c r="J31" s="105"/>
      <c r="K31" s="104"/>
      <c r="L31" s="105"/>
      <c r="M31" s="77"/>
    </row>
    <row r="32" spans="1:14" ht="16.5">
      <c r="A32" s="94" t="s">
        <v>35</v>
      </c>
      <c r="B32" s="103">
        <v>3</v>
      </c>
      <c r="C32" s="83">
        <v>8</v>
      </c>
      <c r="D32" s="102">
        <f>L25</f>
        <v>7</v>
      </c>
      <c r="E32" s="83">
        <f t="shared" si="6"/>
        <v>168</v>
      </c>
      <c r="F32" s="83">
        <f t="shared" si="7"/>
        <v>14</v>
      </c>
      <c r="G32" s="104"/>
      <c r="H32" s="105"/>
      <c r="I32" s="105"/>
      <c r="J32" s="105"/>
      <c r="K32" s="104"/>
      <c r="L32" s="105"/>
      <c r="M32" s="77"/>
    </row>
    <row r="33" spans="1:14" ht="16.5">
      <c r="A33" s="94" t="s">
        <v>36</v>
      </c>
      <c r="B33" s="103">
        <v>3</v>
      </c>
      <c r="C33" s="83">
        <v>38</v>
      </c>
      <c r="D33" s="102">
        <f>L25</f>
        <v>7</v>
      </c>
      <c r="E33" s="83">
        <f t="shared" si="6"/>
        <v>798</v>
      </c>
      <c r="F33" s="83">
        <f t="shared" si="7"/>
        <v>66.5</v>
      </c>
      <c r="G33" s="104"/>
      <c r="H33" s="105"/>
      <c r="I33" s="105"/>
      <c r="J33" s="105"/>
      <c r="K33" s="104"/>
      <c r="L33" s="105"/>
      <c r="M33" s="77"/>
    </row>
    <row r="34" spans="1:14" ht="16.5">
      <c r="A34" s="94" t="s">
        <v>37</v>
      </c>
      <c r="B34" s="103">
        <v>3</v>
      </c>
      <c r="C34" s="83">
        <v>2.5</v>
      </c>
      <c r="D34" s="102">
        <f>L25-L24</f>
        <v>6</v>
      </c>
      <c r="E34" s="83">
        <f t="shared" si="6"/>
        <v>45</v>
      </c>
      <c r="F34" s="83">
        <f t="shared" si="7"/>
        <v>3.75</v>
      </c>
      <c r="G34" s="104"/>
      <c r="H34" s="105"/>
      <c r="I34" s="105"/>
      <c r="J34" s="105"/>
      <c r="K34" s="104"/>
      <c r="L34" s="105"/>
      <c r="M34" s="77"/>
    </row>
    <row r="35" spans="1:14" ht="16.5">
      <c r="A35" s="94" t="s">
        <v>38</v>
      </c>
      <c r="B35" s="103">
        <v>24</v>
      </c>
      <c r="C35" s="83">
        <v>8</v>
      </c>
      <c r="D35" s="102">
        <f>L25-L24</f>
        <v>6</v>
      </c>
      <c r="E35" s="83">
        <f t="shared" si="6"/>
        <v>1152</v>
      </c>
      <c r="F35" s="83">
        <f t="shared" si="7"/>
        <v>96</v>
      </c>
      <c r="G35" s="104"/>
      <c r="H35" s="105"/>
      <c r="I35" s="105"/>
      <c r="J35" s="105"/>
      <c r="K35" s="104"/>
      <c r="L35" s="105"/>
      <c r="M35" s="77"/>
    </row>
    <row r="36" spans="1:14" ht="16.5">
      <c r="A36" s="94" t="s">
        <v>39</v>
      </c>
      <c r="B36" s="103">
        <v>3</v>
      </c>
      <c r="C36" s="83">
        <v>3</v>
      </c>
      <c r="D36" s="102">
        <f>L25-L24</f>
        <v>6</v>
      </c>
      <c r="E36" s="83">
        <f t="shared" si="6"/>
        <v>54</v>
      </c>
      <c r="F36" s="83">
        <f t="shared" si="7"/>
        <v>4.5</v>
      </c>
      <c r="G36" s="104"/>
      <c r="H36" s="105"/>
      <c r="I36" s="105"/>
      <c r="J36" s="105"/>
      <c r="K36" s="104"/>
      <c r="L36" s="105"/>
      <c r="M36" s="77"/>
    </row>
    <row r="37" spans="1:14" ht="16.5">
      <c r="A37" s="77"/>
      <c r="B37" s="77"/>
      <c r="C37" s="77"/>
      <c r="D37" s="77"/>
      <c r="E37" s="77"/>
      <c r="F37" s="97">
        <f>SUM(F30:F36)</f>
        <v>377.25</v>
      </c>
      <c r="G37" s="77"/>
      <c r="H37" s="80"/>
      <c r="I37" s="80"/>
      <c r="J37" s="77"/>
      <c r="K37" s="77"/>
      <c r="L37" s="77"/>
      <c r="M37" s="77"/>
    </row>
    <row r="38" spans="1:14" ht="16.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</row>
    <row r="39" spans="1:14" ht="16.5">
      <c r="A39" s="306" t="s">
        <v>60</v>
      </c>
      <c r="B39" s="306"/>
      <c r="C39" s="306"/>
      <c r="D39" s="306"/>
      <c r="E39" s="306"/>
      <c r="F39" s="306"/>
      <c r="G39" s="306"/>
      <c r="H39" s="306"/>
      <c r="I39" s="306"/>
      <c r="J39" s="306"/>
      <c r="K39" s="306"/>
      <c r="L39" s="306"/>
      <c r="M39" s="77"/>
    </row>
    <row r="40" spans="1:14" ht="16.5">
      <c r="A40" s="288"/>
      <c r="B40" s="288"/>
      <c r="C40" s="288"/>
      <c r="D40" s="288"/>
      <c r="E40" s="288"/>
      <c r="F40" s="288"/>
      <c r="G40" s="289"/>
      <c r="H40" s="289"/>
      <c r="I40" s="289"/>
      <c r="J40" s="289"/>
      <c r="K40" s="289"/>
      <c r="L40" s="290"/>
      <c r="M40" s="77"/>
    </row>
    <row r="41" spans="1:14" ht="51" customHeight="1">
      <c r="A41" s="92" t="s">
        <v>3</v>
      </c>
      <c r="B41" s="92" t="s">
        <v>28</v>
      </c>
      <c r="C41" s="93" t="s">
        <v>29</v>
      </c>
      <c r="D41" s="92" t="s">
        <v>42</v>
      </c>
      <c r="E41" s="92" t="s">
        <v>31</v>
      </c>
      <c r="F41" s="93" t="s">
        <v>32</v>
      </c>
      <c r="G41" s="99"/>
      <c r="H41" s="100"/>
      <c r="I41" s="99"/>
      <c r="J41" s="100"/>
      <c r="K41" s="99"/>
      <c r="L41" s="99"/>
      <c r="M41" s="101"/>
      <c r="N41" s="32"/>
    </row>
    <row r="42" spans="1:14" ht="16.5">
      <c r="A42" s="94" t="s">
        <v>181</v>
      </c>
      <c r="B42" s="103">
        <v>0.5</v>
      </c>
      <c r="C42" s="83">
        <v>2371</v>
      </c>
      <c r="D42" s="102">
        <f>L21</f>
        <v>2</v>
      </c>
      <c r="E42" s="83">
        <f>B42*C42*D42</f>
        <v>2371</v>
      </c>
      <c r="F42" s="83">
        <f>E42/12</f>
        <v>197.58333333333334</v>
      </c>
      <c r="G42" s="104"/>
      <c r="H42" s="105"/>
      <c r="I42" s="105"/>
      <c r="J42" s="105"/>
      <c r="K42" s="104"/>
      <c r="L42" s="105"/>
      <c r="M42" s="77"/>
    </row>
    <row r="43" spans="1:14" ht="16.5">
      <c r="A43" s="94" t="s">
        <v>180</v>
      </c>
      <c r="B43" s="103">
        <v>0.5</v>
      </c>
      <c r="C43" s="83">
        <v>1568</v>
      </c>
      <c r="D43" s="102">
        <f>L21</f>
        <v>2</v>
      </c>
      <c r="E43" s="83">
        <f>B43*C43*D43</f>
        <v>1568</v>
      </c>
      <c r="F43" s="83">
        <f>E43/12</f>
        <v>130.66666666666666</v>
      </c>
      <c r="G43" s="104"/>
      <c r="H43" s="105"/>
      <c r="I43" s="105"/>
      <c r="J43" s="105"/>
      <c r="K43" s="104"/>
      <c r="L43" s="105"/>
      <c r="M43" s="77"/>
    </row>
    <row r="44" spans="1:14" ht="16.5">
      <c r="A44" s="94" t="s">
        <v>44</v>
      </c>
      <c r="B44" s="103">
        <v>4</v>
      </c>
      <c r="C44" s="83">
        <v>20</v>
      </c>
      <c r="D44" s="102">
        <f>L21</f>
        <v>2</v>
      </c>
      <c r="E44" s="83">
        <f>B44*C44*D44</f>
        <v>160</v>
      </c>
      <c r="F44" s="83">
        <f>E44/12</f>
        <v>13.333333333333334</v>
      </c>
      <c r="G44" s="104"/>
      <c r="H44" s="105"/>
      <c r="I44" s="105"/>
      <c r="J44" s="105"/>
      <c r="K44" s="104"/>
      <c r="L44" s="105"/>
      <c r="M44" s="77"/>
    </row>
    <row r="45" spans="1:14" ht="16.5">
      <c r="A45" s="94" t="s">
        <v>40</v>
      </c>
      <c r="B45" s="103">
        <v>8</v>
      </c>
      <c r="C45" s="83">
        <v>20</v>
      </c>
      <c r="D45" s="102">
        <f>L21</f>
        <v>2</v>
      </c>
      <c r="E45" s="83">
        <f>B45*C45*D45</f>
        <v>320</v>
      </c>
      <c r="F45" s="83">
        <f>E45/12</f>
        <v>26.666666666666668</v>
      </c>
      <c r="G45" s="104"/>
      <c r="H45" s="105"/>
      <c r="I45" s="105"/>
      <c r="J45" s="105"/>
      <c r="K45" s="104"/>
      <c r="L45" s="105"/>
      <c r="M45" s="77"/>
    </row>
    <row r="46" spans="1:14" ht="16.5">
      <c r="A46" s="94" t="s">
        <v>45</v>
      </c>
      <c r="B46" s="103">
        <v>4</v>
      </c>
      <c r="C46" s="83">
        <v>20</v>
      </c>
      <c r="D46" s="102">
        <f>L21</f>
        <v>2</v>
      </c>
      <c r="E46" s="83">
        <f>B46*C46*D46</f>
        <v>160</v>
      </c>
      <c r="F46" s="83">
        <f>E46/12</f>
        <v>13.333333333333334</v>
      </c>
      <c r="G46" s="104"/>
      <c r="H46" s="105"/>
      <c r="I46" s="105"/>
      <c r="J46" s="105"/>
      <c r="K46" s="104"/>
      <c r="L46" s="105"/>
      <c r="M46" s="77"/>
    </row>
    <row r="47" spans="1:14" ht="16.5">
      <c r="A47" s="77"/>
      <c r="B47" s="77"/>
      <c r="C47" s="77"/>
      <c r="D47" s="77"/>
      <c r="E47" s="77"/>
      <c r="F47" s="97">
        <f>SUM(F42:F46)</f>
        <v>381.58333333333331</v>
      </c>
      <c r="G47" s="77"/>
      <c r="H47" s="77"/>
      <c r="I47" s="77"/>
      <c r="J47" s="77"/>
      <c r="K47" s="77"/>
      <c r="L47" s="77"/>
      <c r="M47" s="77"/>
    </row>
    <row r="48" spans="1:14" ht="16.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</row>
    <row r="49" spans="1:13" ht="16.5">
      <c r="A49" s="306" t="s">
        <v>96</v>
      </c>
      <c r="B49" s="306"/>
      <c r="C49" s="306"/>
      <c r="D49" s="306"/>
      <c r="E49" s="306"/>
      <c r="F49" s="306"/>
      <c r="G49" s="306"/>
      <c r="H49" s="306"/>
      <c r="I49" s="306"/>
      <c r="J49" s="306"/>
      <c r="K49" s="306"/>
      <c r="L49" s="306"/>
      <c r="M49" s="77"/>
    </row>
    <row r="50" spans="1:13" ht="16.5">
      <c r="A50" s="288"/>
      <c r="B50" s="288"/>
      <c r="C50" s="288"/>
      <c r="D50" s="288"/>
      <c r="E50" s="288"/>
      <c r="F50" s="288"/>
      <c r="G50" s="289"/>
      <c r="H50" s="289"/>
      <c r="I50" s="289"/>
      <c r="J50" s="289"/>
      <c r="K50" s="289"/>
      <c r="L50" s="290"/>
      <c r="M50" s="77"/>
    </row>
    <row r="51" spans="1:13" ht="17.25" thickBot="1">
      <c r="A51" s="109"/>
      <c r="B51" s="129"/>
      <c r="C51" s="129"/>
      <c r="D51" s="129"/>
      <c r="E51" s="129"/>
      <c r="F51" s="105"/>
      <c r="G51" s="109"/>
      <c r="H51" s="109"/>
      <c r="I51" s="109"/>
      <c r="J51" s="109"/>
      <c r="K51" s="109"/>
      <c r="L51" s="109"/>
      <c r="M51" s="77"/>
    </row>
    <row r="52" spans="1:13" ht="17.25" thickBot="1">
      <c r="A52" s="106" t="s">
        <v>206</v>
      </c>
      <c r="B52" s="107"/>
      <c r="C52" s="107"/>
      <c r="D52" s="107"/>
      <c r="E52" s="107"/>
      <c r="F52" s="108"/>
      <c r="G52" s="109"/>
      <c r="H52" s="109"/>
      <c r="I52" s="109"/>
      <c r="J52" s="109"/>
      <c r="K52" s="109"/>
      <c r="L52" s="109"/>
      <c r="M52" s="77"/>
    </row>
    <row r="53" spans="1:13" ht="33.75" thickBot="1">
      <c r="A53" s="110" t="s">
        <v>202</v>
      </c>
      <c r="B53" s="111"/>
      <c r="C53" s="111" t="s">
        <v>43</v>
      </c>
      <c r="D53" s="111" t="s">
        <v>62</v>
      </c>
      <c r="E53" s="111" t="s">
        <v>63</v>
      </c>
      <c r="F53" s="112" t="s">
        <v>64</v>
      </c>
      <c r="G53" s="113"/>
      <c r="H53" s="114"/>
      <c r="I53" s="114"/>
      <c r="J53" s="114"/>
      <c r="K53" s="114"/>
      <c r="L53" s="114"/>
      <c r="M53" s="77"/>
    </row>
    <row r="54" spans="1:13" ht="17.25" thickBot="1">
      <c r="A54" s="115" t="s">
        <v>65</v>
      </c>
      <c r="B54" s="116"/>
      <c r="C54" s="116" t="s">
        <v>66</v>
      </c>
      <c r="D54" s="117">
        <f>F54/E54</f>
        <v>0</v>
      </c>
      <c r="E54" s="116">
        <f>(100%-38.27%)*368038.04</f>
        <v>227189.88209199999</v>
      </c>
      <c r="F54" s="118">
        <v>0</v>
      </c>
      <c r="G54" s="109"/>
      <c r="H54" s="300" t="s">
        <v>67</v>
      </c>
      <c r="I54" s="301"/>
      <c r="J54" s="301"/>
      <c r="K54" s="301"/>
      <c r="L54" s="302"/>
      <c r="M54" s="77"/>
    </row>
    <row r="55" spans="1:13" ht="17.25" thickBot="1">
      <c r="A55" s="119" t="s">
        <v>68</v>
      </c>
      <c r="B55" s="116"/>
      <c r="C55" s="116" t="s">
        <v>66</v>
      </c>
      <c r="D55" s="120">
        <f>F55/E55</f>
        <v>5.8072916666666663E-3</v>
      </c>
      <c r="E55" s="121">
        <f>E54</f>
        <v>227189.88209199999</v>
      </c>
      <c r="F55" s="122">
        <f>(((4+1)*E54)/(2*4))*0.1115/12</f>
        <v>1319.3579090238541</v>
      </c>
      <c r="G55" s="109"/>
      <c r="H55" s="303" t="s">
        <v>69</v>
      </c>
      <c r="I55" s="304"/>
      <c r="J55" s="304"/>
      <c r="K55" s="304"/>
      <c r="L55" s="305"/>
      <c r="M55" s="77"/>
    </row>
    <row r="56" spans="1:13" ht="17.25" thickBot="1">
      <c r="A56" s="119" t="s">
        <v>70</v>
      </c>
      <c r="B56" s="116"/>
      <c r="C56" s="116" t="s">
        <v>66</v>
      </c>
      <c r="D56" s="120">
        <f t="shared" ref="D56:D57" si="8">F56/E56</f>
        <v>2.0791666666666667E-2</v>
      </c>
      <c r="E56" s="121">
        <f>E55</f>
        <v>227189.88209199999</v>
      </c>
      <c r="F56" s="122">
        <f>((((1-0.2/100)/4))*E56)/12</f>
        <v>4723.6562984961665</v>
      </c>
      <c r="G56" s="109"/>
      <c r="H56" s="300" t="s">
        <v>71</v>
      </c>
      <c r="I56" s="301"/>
      <c r="J56" s="301"/>
      <c r="K56" s="301"/>
      <c r="L56" s="302"/>
      <c r="M56" s="77"/>
    </row>
    <row r="57" spans="1:13" ht="17.25" thickBot="1">
      <c r="A57" s="119" t="s">
        <v>72</v>
      </c>
      <c r="B57" s="116"/>
      <c r="C57" s="116" t="s">
        <v>66</v>
      </c>
      <c r="D57" s="123">
        <f t="shared" si="8"/>
        <v>1.4583333333333332E-2</v>
      </c>
      <c r="E57" s="124">
        <f>E54</f>
        <v>227189.88209199999</v>
      </c>
      <c r="F57" s="122">
        <f>0.7*E57/(4*12)</f>
        <v>3313.1857805083328</v>
      </c>
      <c r="G57" s="109"/>
      <c r="H57" s="300" t="s">
        <v>73</v>
      </c>
      <c r="I57" s="301"/>
      <c r="J57" s="301"/>
      <c r="K57" s="301"/>
      <c r="L57" s="302"/>
      <c r="M57" s="77"/>
    </row>
    <row r="58" spans="1:13" ht="17.25" thickBot="1">
      <c r="A58" s="119" t="s">
        <v>74</v>
      </c>
      <c r="B58" s="116"/>
      <c r="C58" s="116" t="s">
        <v>66</v>
      </c>
      <c r="D58" s="123">
        <v>0</v>
      </c>
      <c r="E58" s="124">
        <f>E54</f>
        <v>227189.88209199999</v>
      </c>
      <c r="F58" s="122">
        <f>0%*E58</f>
        <v>0</v>
      </c>
      <c r="G58" s="109"/>
      <c r="H58" s="294" t="s">
        <v>75</v>
      </c>
      <c r="I58" s="295"/>
      <c r="J58" s="295"/>
      <c r="K58" s="295"/>
      <c r="L58" s="296"/>
      <c r="M58" s="77"/>
    </row>
    <row r="59" spans="1:13" ht="17.25" thickBot="1">
      <c r="A59" s="125" t="s">
        <v>76</v>
      </c>
      <c r="B59" s="126"/>
      <c r="C59" s="126" t="s">
        <v>66</v>
      </c>
      <c r="D59" s="127">
        <v>0.1</v>
      </c>
      <c r="E59" s="126">
        <f>F64</f>
        <v>2674.442125</v>
      </c>
      <c r="F59" s="128">
        <f t="shared" ref="F59" si="9">ROUND(D59*E59,2)</f>
        <v>267.44</v>
      </c>
      <c r="G59" s="109"/>
      <c r="H59" s="294" t="s">
        <v>77</v>
      </c>
      <c r="I59" s="295"/>
      <c r="J59" s="295"/>
      <c r="K59" s="295"/>
      <c r="L59" s="296"/>
      <c r="M59" s="77"/>
    </row>
    <row r="60" spans="1:13" ht="17.25" thickBot="1">
      <c r="A60" s="109"/>
      <c r="B60" s="129"/>
      <c r="C60" s="129"/>
      <c r="D60" s="129"/>
      <c r="E60" s="129"/>
      <c r="F60" s="130">
        <f>SUM(F54:F59)</f>
        <v>9623.6399880283534</v>
      </c>
      <c r="G60" s="109"/>
      <c r="H60" s="109"/>
      <c r="I60" s="109"/>
      <c r="J60" s="109"/>
      <c r="K60" s="109"/>
      <c r="L60" s="109"/>
      <c r="M60" s="77"/>
    </row>
    <row r="61" spans="1:13" ht="17.25" thickBot="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</row>
    <row r="62" spans="1:13" ht="33">
      <c r="A62" s="110" t="s">
        <v>88</v>
      </c>
      <c r="B62" s="111" t="s">
        <v>80</v>
      </c>
      <c r="C62" s="111" t="s">
        <v>99</v>
      </c>
      <c r="D62" s="131" t="s">
        <v>81</v>
      </c>
      <c r="E62" s="111" t="s">
        <v>82</v>
      </c>
      <c r="F62" s="112" t="s">
        <v>83</v>
      </c>
      <c r="G62" s="109"/>
      <c r="H62" s="109"/>
      <c r="I62" s="129"/>
      <c r="J62" s="109"/>
      <c r="K62" s="109"/>
      <c r="L62" s="109"/>
      <c r="M62" s="77"/>
    </row>
    <row r="63" spans="1:13" ht="16.5" hidden="1">
      <c r="A63" s="132" t="s">
        <v>182</v>
      </c>
      <c r="B63" s="140">
        <v>1</v>
      </c>
      <c r="C63" s="151">
        <f>(7.33/2)</f>
        <v>3.665</v>
      </c>
      <c r="D63" s="133">
        <v>0.2</v>
      </c>
      <c r="E63" s="133">
        <v>0</v>
      </c>
      <c r="F63" s="118">
        <f>B63*C63*D63*E63*25.25</f>
        <v>0</v>
      </c>
      <c r="G63" s="109"/>
      <c r="H63" s="135" t="s">
        <v>84</v>
      </c>
      <c r="I63" s="136"/>
      <c r="J63" s="137"/>
      <c r="K63" s="137"/>
      <c r="L63" s="138"/>
      <c r="M63" s="77"/>
    </row>
    <row r="64" spans="1:13" ht="16.5">
      <c r="A64" s="139" t="str">
        <f>A52</f>
        <v>4.1 - TRATOR ESTEIRAS COM LAMINA - Komatsu: D41E-6 OU EQUIVALENTE (PLANILHA AGETOP)</v>
      </c>
      <c r="B64" s="140">
        <v>1</v>
      </c>
      <c r="C64" s="151">
        <f>(7.33/2)</f>
        <v>3.665</v>
      </c>
      <c r="D64" s="133">
        <v>10</v>
      </c>
      <c r="E64" s="133">
        <v>2.89</v>
      </c>
      <c r="F64" s="118">
        <f>B64*C64*D64*E64*25.25</f>
        <v>2674.442125</v>
      </c>
      <c r="G64" s="109"/>
      <c r="H64" s="141" t="s">
        <v>85</v>
      </c>
      <c r="I64" s="129"/>
      <c r="J64" s="109"/>
      <c r="K64" s="109"/>
      <c r="L64" s="142"/>
      <c r="M64" s="77"/>
    </row>
    <row r="65" spans="1:13" ht="16.5">
      <c r="A65" s="109"/>
      <c r="B65" s="109"/>
      <c r="C65" s="109"/>
      <c r="D65" s="109"/>
      <c r="E65" s="109"/>
      <c r="F65" s="155"/>
      <c r="G65" s="109"/>
      <c r="H65" s="141" t="s">
        <v>86</v>
      </c>
      <c r="I65" s="109"/>
      <c r="J65" s="109"/>
      <c r="K65" s="109"/>
      <c r="L65" s="142"/>
      <c r="M65" s="77"/>
    </row>
    <row r="66" spans="1:13" ht="17.25" thickBot="1">
      <c r="A66" s="109"/>
      <c r="B66" s="109"/>
      <c r="C66" s="109"/>
      <c r="D66" s="109"/>
      <c r="E66" s="109"/>
      <c r="F66" s="155"/>
      <c r="G66" s="109"/>
      <c r="H66" s="145" t="s">
        <v>87</v>
      </c>
      <c r="I66" s="146"/>
      <c r="J66" s="146"/>
      <c r="K66" s="146"/>
      <c r="L66" s="147"/>
      <c r="M66" s="77"/>
    </row>
    <row r="67" spans="1:13" ht="17.25" thickBot="1">
      <c r="A67" s="109"/>
      <c r="B67" s="109"/>
      <c r="C67" s="109"/>
      <c r="D67" s="109"/>
      <c r="E67" s="109"/>
      <c r="F67" s="130">
        <f>SUM(F63:F66)</f>
        <v>2674.442125</v>
      </c>
      <c r="G67" s="109"/>
      <c r="H67" s="77"/>
      <c r="I67" s="77"/>
      <c r="J67" s="77"/>
      <c r="K67" s="77"/>
      <c r="L67" s="77"/>
      <c r="M67" s="77"/>
    </row>
    <row r="69" spans="1:13">
      <c r="F69" s="219">
        <f>ORÇAMENTO!D24</f>
        <v>0</v>
      </c>
    </row>
    <row r="71" spans="1:13" ht="16.5">
      <c r="H71" s="220" t="s">
        <v>204</v>
      </c>
      <c r="I71" s="220" t="s">
        <v>205</v>
      </c>
    </row>
    <row r="72" spans="1:13" ht="16.5">
      <c r="H72" s="223">
        <f>(F60+F67)*1.044</f>
        <v>12839.197726001601</v>
      </c>
      <c r="I72" s="223">
        <f>H72*(1+0.0431)</f>
        <v>13392.567147992269</v>
      </c>
    </row>
  </sheetData>
  <mergeCells count="31">
    <mergeCell ref="H55:L55"/>
    <mergeCell ref="H56:L56"/>
    <mergeCell ref="H57:L57"/>
    <mergeCell ref="H58:L58"/>
    <mergeCell ref="H59:L59"/>
    <mergeCell ref="H54:L54"/>
    <mergeCell ref="A28:L28"/>
    <mergeCell ref="A39:L39"/>
    <mergeCell ref="A40:L40"/>
    <mergeCell ref="A49:L49"/>
    <mergeCell ref="A50:L50"/>
    <mergeCell ref="A27:L27"/>
    <mergeCell ref="G8:J8"/>
    <mergeCell ref="K8:L8"/>
    <mergeCell ref="G9:J9"/>
    <mergeCell ref="K9:L9"/>
    <mergeCell ref="G10:J10"/>
    <mergeCell ref="K10:L10"/>
    <mergeCell ref="J11:K11"/>
    <mergeCell ref="J13:K13"/>
    <mergeCell ref="G15:I16"/>
    <mergeCell ref="A18:L18"/>
    <mergeCell ref="A19:L19"/>
    <mergeCell ref="I12:K12"/>
    <mergeCell ref="G7:J7"/>
    <mergeCell ref="K7:L7"/>
    <mergeCell ref="A2:L2"/>
    <mergeCell ref="A3:L3"/>
    <mergeCell ref="G5:L5"/>
    <mergeCell ref="G6:J6"/>
    <mergeCell ref="K6:L6"/>
  </mergeCells>
  <printOptions horizontalCentered="1"/>
  <pageMargins left="0.39370078740157483" right="0.39370078740157483" top="1.4173228346456694" bottom="0.78740157480314965" header="0.31496062992125984" footer="0.31496062992125984"/>
  <pageSetup paperSize="9" scale="55" orientation="landscape" r:id="rId1"/>
  <headerFooter alignWithMargins="0">
    <oddHeader>&amp;L&amp;G</oddHeader>
  </headerFooter>
  <rowBreaks count="1" manualBreakCount="1">
    <brk id="38" max="14" man="1"/>
  </rowBreaks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26"/>
  <sheetViews>
    <sheetView view="pageBreakPreview" zoomScale="115" zoomScaleNormal="100" zoomScaleSheetLayoutView="115" workbookViewId="0">
      <selection activeCell="L9" sqref="L9"/>
    </sheetView>
  </sheetViews>
  <sheetFormatPr defaultColWidth="8.85546875" defaultRowHeight="12.75"/>
  <cols>
    <col min="1" max="1" width="12.7109375" style="38" customWidth="1"/>
    <col min="2" max="2" width="23.42578125" style="38" bestFit="1" customWidth="1"/>
    <col min="3" max="3" width="14.140625" style="38" bestFit="1" customWidth="1"/>
    <col min="4" max="4" width="9.140625" style="38" bestFit="1" customWidth="1"/>
    <col min="5" max="5" width="10.7109375" style="38" customWidth="1"/>
    <col min="6" max="6" width="23.42578125" style="38" bestFit="1" customWidth="1"/>
    <col min="7" max="9" width="6.85546875" style="38" bestFit="1" customWidth="1"/>
    <col min="10" max="10" width="2.85546875" style="38" bestFit="1" customWidth="1"/>
    <col min="11" max="11" width="1.7109375" style="38" customWidth="1"/>
    <col min="12" max="12" width="6.42578125" style="38" bestFit="1" customWidth="1"/>
    <col min="13" max="13" width="5" style="38" bestFit="1" customWidth="1"/>
    <col min="14" max="14" width="6.28515625" style="38" bestFit="1" customWidth="1"/>
    <col min="15" max="15" width="2.85546875" style="38" bestFit="1" customWidth="1"/>
    <col min="16" max="16" width="2.85546875" style="38" customWidth="1"/>
    <col min="17" max="17" width="7.140625" style="38" bestFit="1" customWidth="1"/>
    <col min="18" max="18" width="5.42578125" style="38" bestFit="1" customWidth="1"/>
    <col min="19" max="19" width="6.42578125" style="38" bestFit="1" customWidth="1"/>
    <col min="20" max="20" width="2.140625" style="38" bestFit="1" customWidth="1"/>
    <col min="21" max="21" width="3.42578125" style="38" bestFit="1" customWidth="1"/>
    <col min="22" max="256" width="9.140625" style="38"/>
    <col min="257" max="257" width="12.7109375" style="38" customWidth="1"/>
    <col min="258" max="258" width="23.42578125" style="38" bestFit="1" customWidth="1"/>
    <col min="259" max="259" width="10.28515625" style="38" bestFit="1" customWidth="1"/>
    <col min="260" max="260" width="9.140625" style="38" bestFit="1" customWidth="1"/>
    <col min="261" max="261" width="10.7109375" style="38" customWidth="1"/>
    <col min="262" max="262" width="23.42578125" style="38" bestFit="1" customWidth="1"/>
    <col min="263" max="265" width="6.85546875" style="38" bestFit="1" customWidth="1"/>
    <col min="266" max="266" width="2.85546875" style="38" bestFit="1" customWidth="1"/>
    <col min="267" max="267" width="1.7109375" style="38" customWidth="1"/>
    <col min="268" max="268" width="6.42578125" style="38" bestFit="1" customWidth="1"/>
    <col min="269" max="269" width="5" style="38" bestFit="1" customWidth="1"/>
    <col min="270" max="270" width="6.28515625" style="38" bestFit="1" customWidth="1"/>
    <col min="271" max="271" width="2.85546875" style="38" bestFit="1" customWidth="1"/>
    <col min="272" max="272" width="2.85546875" style="38" customWidth="1"/>
    <col min="273" max="273" width="7.140625" style="38" bestFit="1" customWidth="1"/>
    <col min="274" max="274" width="5.42578125" style="38" bestFit="1" customWidth="1"/>
    <col min="275" max="275" width="6.42578125" style="38" bestFit="1" customWidth="1"/>
    <col min="276" max="276" width="2.140625" style="38" bestFit="1" customWidth="1"/>
    <col min="277" max="277" width="3.42578125" style="38" bestFit="1" customWidth="1"/>
    <col min="278" max="512" width="9.140625" style="38"/>
    <col min="513" max="513" width="12.7109375" style="38" customWidth="1"/>
    <col min="514" max="514" width="23.42578125" style="38" bestFit="1" customWidth="1"/>
    <col min="515" max="515" width="10.28515625" style="38" bestFit="1" customWidth="1"/>
    <col min="516" max="516" width="9.140625" style="38" bestFit="1" customWidth="1"/>
    <col min="517" max="517" width="10.7109375" style="38" customWidth="1"/>
    <col min="518" max="518" width="23.42578125" style="38" bestFit="1" customWidth="1"/>
    <col min="519" max="521" width="6.85546875" style="38" bestFit="1" customWidth="1"/>
    <col min="522" max="522" width="2.85546875" style="38" bestFit="1" customWidth="1"/>
    <col min="523" max="523" width="1.7109375" style="38" customWidth="1"/>
    <col min="524" max="524" width="6.42578125" style="38" bestFit="1" customWidth="1"/>
    <col min="525" max="525" width="5" style="38" bestFit="1" customWidth="1"/>
    <col min="526" max="526" width="6.28515625" style="38" bestFit="1" customWidth="1"/>
    <col min="527" max="527" width="2.85546875" style="38" bestFit="1" customWidth="1"/>
    <col min="528" max="528" width="2.85546875" style="38" customWidth="1"/>
    <col min="529" max="529" width="7.140625" style="38" bestFit="1" customWidth="1"/>
    <col min="530" max="530" width="5.42578125" style="38" bestFit="1" customWidth="1"/>
    <col min="531" max="531" width="6.42578125" style="38" bestFit="1" customWidth="1"/>
    <col min="532" max="532" width="2.140625" style="38" bestFit="1" customWidth="1"/>
    <col min="533" max="533" width="3.42578125" style="38" bestFit="1" customWidth="1"/>
    <col min="534" max="768" width="9.140625" style="38"/>
    <col min="769" max="769" width="12.7109375" style="38" customWidth="1"/>
    <col min="770" max="770" width="23.42578125" style="38" bestFit="1" customWidth="1"/>
    <col min="771" max="771" width="10.28515625" style="38" bestFit="1" customWidth="1"/>
    <col min="772" max="772" width="9.140625" style="38" bestFit="1" customWidth="1"/>
    <col min="773" max="773" width="10.7109375" style="38" customWidth="1"/>
    <col min="774" max="774" width="23.42578125" style="38" bestFit="1" customWidth="1"/>
    <col min="775" max="777" width="6.85546875" style="38" bestFit="1" customWidth="1"/>
    <col min="778" max="778" width="2.85546875" style="38" bestFit="1" customWidth="1"/>
    <col min="779" max="779" width="1.7109375" style="38" customWidth="1"/>
    <col min="780" max="780" width="6.42578125" style="38" bestFit="1" customWidth="1"/>
    <col min="781" max="781" width="5" style="38" bestFit="1" customWidth="1"/>
    <col min="782" max="782" width="6.28515625" style="38" bestFit="1" customWidth="1"/>
    <col min="783" max="783" width="2.85546875" style="38" bestFit="1" customWidth="1"/>
    <col min="784" max="784" width="2.85546875" style="38" customWidth="1"/>
    <col min="785" max="785" width="7.140625" style="38" bestFit="1" customWidth="1"/>
    <col min="786" max="786" width="5.42578125" style="38" bestFit="1" customWidth="1"/>
    <col min="787" max="787" width="6.42578125" style="38" bestFit="1" customWidth="1"/>
    <col min="788" max="788" width="2.140625" style="38" bestFit="1" customWidth="1"/>
    <col min="789" max="789" width="3.42578125" style="38" bestFit="1" customWidth="1"/>
    <col min="790" max="1024" width="9.140625" style="38"/>
    <col min="1025" max="1025" width="12.7109375" style="38" customWidth="1"/>
    <col min="1026" max="1026" width="23.42578125" style="38" bestFit="1" customWidth="1"/>
    <col min="1027" max="1027" width="10.28515625" style="38" bestFit="1" customWidth="1"/>
    <col min="1028" max="1028" width="9.140625" style="38" bestFit="1" customWidth="1"/>
    <col min="1029" max="1029" width="10.7109375" style="38" customWidth="1"/>
    <col min="1030" max="1030" width="23.42578125" style="38" bestFit="1" customWidth="1"/>
    <col min="1031" max="1033" width="6.85546875" style="38" bestFit="1" customWidth="1"/>
    <col min="1034" max="1034" width="2.85546875" style="38" bestFit="1" customWidth="1"/>
    <col min="1035" max="1035" width="1.7109375" style="38" customWidth="1"/>
    <col min="1036" max="1036" width="6.42578125" style="38" bestFit="1" customWidth="1"/>
    <col min="1037" max="1037" width="5" style="38" bestFit="1" customWidth="1"/>
    <col min="1038" max="1038" width="6.28515625" style="38" bestFit="1" customWidth="1"/>
    <col min="1039" max="1039" width="2.85546875" style="38" bestFit="1" customWidth="1"/>
    <col min="1040" max="1040" width="2.85546875" style="38" customWidth="1"/>
    <col min="1041" max="1041" width="7.140625" style="38" bestFit="1" customWidth="1"/>
    <col min="1042" max="1042" width="5.42578125" style="38" bestFit="1" customWidth="1"/>
    <col min="1043" max="1043" width="6.42578125" style="38" bestFit="1" customWidth="1"/>
    <col min="1044" max="1044" width="2.140625" style="38" bestFit="1" customWidth="1"/>
    <col min="1045" max="1045" width="3.42578125" style="38" bestFit="1" customWidth="1"/>
    <col min="1046" max="1280" width="9.140625" style="38"/>
    <col min="1281" max="1281" width="12.7109375" style="38" customWidth="1"/>
    <col min="1282" max="1282" width="23.42578125" style="38" bestFit="1" customWidth="1"/>
    <col min="1283" max="1283" width="10.28515625" style="38" bestFit="1" customWidth="1"/>
    <col min="1284" max="1284" width="9.140625" style="38" bestFit="1" customWidth="1"/>
    <col min="1285" max="1285" width="10.7109375" style="38" customWidth="1"/>
    <col min="1286" max="1286" width="23.42578125" style="38" bestFit="1" customWidth="1"/>
    <col min="1287" max="1289" width="6.85546875" style="38" bestFit="1" customWidth="1"/>
    <col min="1290" max="1290" width="2.85546875" style="38" bestFit="1" customWidth="1"/>
    <col min="1291" max="1291" width="1.7109375" style="38" customWidth="1"/>
    <col min="1292" max="1292" width="6.42578125" style="38" bestFit="1" customWidth="1"/>
    <col min="1293" max="1293" width="5" style="38" bestFit="1" customWidth="1"/>
    <col min="1294" max="1294" width="6.28515625" style="38" bestFit="1" customWidth="1"/>
    <col min="1295" max="1295" width="2.85546875" style="38" bestFit="1" customWidth="1"/>
    <col min="1296" max="1296" width="2.85546875" style="38" customWidth="1"/>
    <col min="1297" max="1297" width="7.140625" style="38" bestFit="1" customWidth="1"/>
    <col min="1298" max="1298" width="5.42578125" style="38" bestFit="1" customWidth="1"/>
    <col min="1299" max="1299" width="6.42578125" style="38" bestFit="1" customWidth="1"/>
    <col min="1300" max="1300" width="2.140625" style="38" bestFit="1" customWidth="1"/>
    <col min="1301" max="1301" width="3.42578125" style="38" bestFit="1" customWidth="1"/>
    <col min="1302" max="1536" width="9.140625" style="38"/>
    <col min="1537" max="1537" width="12.7109375" style="38" customWidth="1"/>
    <col min="1538" max="1538" width="23.42578125" style="38" bestFit="1" customWidth="1"/>
    <col min="1539" max="1539" width="10.28515625" style="38" bestFit="1" customWidth="1"/>
    <col min="1540" max="1540" width="9.140625" style="38" bestFit="1" customWidth="1"/>
    <col min="1541" max="1541" width="10.7109375" style="38" customWidth="1"/>
    <col min="1542" max="1542" width="23.42578125" style="38" bestFit="1" customWidth="1"/>
    <col min="1543" max="1545" width="6.85546875" style="38" bestFit="1" customWidth="1"/>
    <col min="1546" max="1546" width="2.85546875" style="38" bestFit="1" customWidth="1"/>
    <col min="1547" max="1547" width="1.7109375" style="38" customWidth="1"/>
    <col min="1548" max="1548" width="6.42578125" style="38" bestFit="1" customWidth="1"/>
    <col min="1549" max="1549" width="5" style="38" bestFit="1" customWidth="1"/>
    <col min="1550" max="1550" width="6.28515625" style="38" bestFit="1" customWidth="1"/>
    <col min="1551" max="1551" width="2.85546875" style="38" bestFit="1" customWidth="1"/>
    <col min="1552" max="1552" width="2.85546875" style="38" customWidth="1"/>
    <col min="1553" max="1553" width="7.140625" style="38" bestFit="1" customWidth="1"/>
    <col min="1554" max="1554" width="5.42578125" style="38" bestFit="1" customWidth="1"/>
    <col min="1555" max="1555" width="6.42578125" style="38" bestFit="1" customWidth="1"/>
    <col min="1556" max="1556" width="2.140625" style="38" bestFit="1" customWidth="1"/>
    <col min="1557" max="1557" width="3.42578125" style="38" bestFit="1" customWidth="1"/>
    <col min="1558" max="1792" width="9.140625" style="38"/>
    <col min="1793" max="1793" width="12.7109375" style="38" customWidth="1"/>
    <col min="1794" max="1794" width="23.42578125" style="38" bestFit="1" customWidth="1"/>
    <col min="1795" max="1795" width="10.28515625" style="38" bestFit="1" customWidth="1"/>
    <col min="1796" max="1796" width="9.140625" style="38" bestFit="1" customWidth="1"/>
    <col min="1797" max="1797" width="10.7109375" style="38" customWidth="1"/>
    <col min="1798" max="1798" width="23.42578125" style="38" bestFit="1" customWidth="1"/>
    <col min="1799" max="1801" width="6.85546875" style="38" bestFit="1" customWidth="1"/>
    <col min="1802" max="1802" width="2.85546875" style="38" bestFit="1" customWidth="1"/>
    <col min="1803" max="1803" width="1.7109375" style="38" customWidth="1"/>
    <col min="1804" max="1804" width="6.42578125" style="38" bestFit="1" customWidth="1"/>
    <col min="1805" max="1805" width="5" style="38" bestFit="1" customWidth="1"/>
    <col min="1806" max="1806" width="6.28515625" style="38" bestFit="1" customWidth="1"/>
    <col min="1807" max="1807" width="2.85546875" style="38" bestFit="1" customWidth="1"/>
    <col min="1808" max="1808" width="2.85546875" style="38" customWidth="1"/>
    <col min="1809" max="1809" width="7.140625" style="38" bestFit="1" customWidth="1"/>
    <col min="1810" max="1810" width="5.42578125" style="38" bestFit="1" customWidth="1"/>
    <col min="1811" max="1811" width="6.42578125" style="38" bestFit="1" customWidth="1"/>
    <col min="1812" max="1812" width="2.140625" style="38" bestFit="1" customWidth="1"/>
    <col min="1813" max="1813" width="3.42578125" style="38" bestFit="1" customWidth="1"/>
    <col min="1814" max="2048" width="9.140625" style="38"/>
    <col min="2049" max="2049" width="12.7109375" style="38" customWidth="1"/>
    <col min="2050" max="2050" width="23.42578125" style="38" bestFit="1" customWidth="1"/>
    <col min="2051" max="2051" width="10.28515625" style="38" bestFit="1" customWidth="1"/>
    <col min="2052" max="2052" width="9.140625" style="38" bestFit="1" customWidth="1"/>
    <col min="2053" max="2053" width="10.7109375" style="38" customWidth="1"/>
    <col min="2054" max="2054" width="23.42578125" style="38" bestFit="1" customWidth="1"/>
    <col min="2055" max="2057" width="6.85546875" style="38" bestFit="1" customWidth="1"/>
    <col min="2058" max="2058" width="2.85546875" style="38" bestFit="1" customWidth="1"/>
    <col min="2059" max="2059" width="1.7109375" style="38" customWidth="1"/>
    <col min="2060" max="2060" width="6.42578125" style="38" bestFit="1" customWidth="1"/>
    <col min="2061" max="2061" width="5" style="38" bestFit="1" customWidth="1"/>
    <col min="2062" max="2062" width="6.28515625" style="38" bestFit="1" customWidth="1"/>
    <col min="2063" max="2063" width="2.85546875" style="38" bestFit="1" customWidth="1"/>
    <col min="2064" max="2064" width="2.85546875" style="38" customWidth="1"/>
    <col min="2065" max="2065" width="7.140625" style="38" bestFit="1" customWidth="1"/>
    <col min="2066" max="2066" width="5.42578125" style="38" bestFit="1" customWidth="1"/>
    <col min="2067" max="2067" width="6.42578125" style="38" bestFit="1" customWidth="1"/>
    <col min="2068" max="2068" width="2.140625" style="38" bestFit="1" customWidth="1"/>
    <col min="2069" max="2069" width="3.42578125" style="38" bestFit="1" customWidth="1"/>
    <col min="2070" max="2304" width="9.140625" style="38"/>
    <col min="2305" max="2305" width="12.7109375" style="38" customWidth="1"/>
    <col min="2306" max="2306" width="23.42578125" style="38" bestFit="1" customWidth="1"/>
    <col min="2307" max="2307" width="10.28515625" style="38" bestFit="1" customWidth="1"/>
    <col min="2308" max="2308" width="9.140625" style="38" bestFit="1" customWidth="1"/>
    <col min="2309" max="2309" width="10.7109375" style="38" customWidth="1"/>
    <col min="2310" max="2310" width="23.42578125" style="38" bestFit="1" customWidth="1"/>
    <col min="2311" max="2313" width="6.85546875" style="38" bestFit="1" customWidth="1"/>
    <col min="2314" max="2314" width="2.85546875" style="38" bestFit="1" customWidth="1"/>
    <col min="2315" max="2315" width="1.7109375" style="38" customWidth="1"/>
    <col min="2316" max="2316" width="6.42578125" style="38" bestFit="1" customWidth="1"/>
    <col min="2317" max="2317" width="5" style="38" bestFit="1" customWidth="1"/>
    <col min="2318" max="2318" width="6.28515625" style="38" bestFit="1" customWidth="1"/>
    <col min="2319" max="2319" width="2.85546875" style="38" bestFit="1" customWidth="1"/>
    <col min="2320" max="2320" width="2.85546875" style="38" customWidth="1"/>
    <col min="2321" max="2321" width="7.140625" style="38" bestFit="1" customWidth="1"/>
    <col min="2322" max="2322" width="5.42578125" style="38" bestFit="1" customWidth="1"/>
    <col min="2323" max="2323" width="6.42578125" style="38" bestFit="1" customWidth="1"/>
    <col min="2324" max="2324" width="2.140625" style="38" bestFit="1" customWidth="1"/>
    <col min="2325" max="2325" width="3.42578125" style="38" bestFit="1" customWidth="1"/>
    <col min="2326" max="2560" width="9.140625" style="38"/>
    <col min="2561" max="2561" width="12.7109375" style="38" customWidth="1"/>
    <col min="2562" max="2562" width="23.42578125" style="38" bestFit="1" customWidth="1"/>
    <col min="2563" max="2563" width="10.28515625" style="38" bestFit="1" customWidth="1"/>
    <col min="2564" max="2564" width="9.140625" style="38" bestFit="1" customWidth="1"/>
    <col min="2565" max="2565" width="10.7109375" style="38" customWidth="1"/>
    <col min="2566" max="2566" width="23.42578125" style="38" bestFit="1" customWidth="1"/>
    <col min="2567" max="2569" width="6.85546875" style="38" bestFit="1" customWidth="1"/>
    <col min="2570" max="2570" width="2.85546875" style="38" bestFit="1" customWidth="1"/>
    <col min="2571" max="2571" width="1.7109375" style="38" customWidth="1"/>
    <col min="2572" max="2572" width="6.42578125" style="38" bestFit="1" customWidth="1"/>
    <col min="2573" max="2573" width="5" style="38" bestFit="1" customWidth="1"/>
    <col min="2574" max="2574" width="6.28515625" style="38" bestFit="1" customWidth="1"/>
    <col min="2575" max="2575" width="2.85546875" style="38" bestFit="1" customWidth="1"/>
    <col min="2576" max="2576" width="2.85546875" style="38" customWidth="1"/>
    <col min="2577" max="2577" width="7.140625" style="38" bestFit="1" customWidth="1"/>
    <col min="2578" max="2578" width="5.42578125" style="38" bestFit="1" customWidth="1"/>
    <col min="2579" max="2579" width="6.42578125" style="38" bestFit="1" customWidth="1"/>
    <col min="2580" max="2580" width="2.140625" style="38" bestFit="1" customWidth="1"/>
    <col min="2581" max="2581" width="3.42578125" style="38" bestFit="1" customWidth="1"/>
    <col min="2582" max="2816" width="9.140625" style="38"/>
    <col min="2817" max="2817" width="12.7109375" style="38" customWidth="1"/>
    <col min="2818" max="2818" width="23.42578125" style="38" bestFit="1" customWidth="1"/>
    <col min="2819" max="2819" width="10.28515625" style="38" bestFit="1" customWidth="1"/>
    <col min="2820" max="2820" width="9.140625" style="38" bestFit="1" customWidth="1"/>
    <col min="2821" max="2821" width="10.7109375" style="38" customWidth="1"/>
    <col min="2822" max="2822" width="23.42578125" style="38" bestFit="1" customWidth="1"/>
    <col min="2823" max="2825" width="6.85546875" style="38" bestFit="1" customWidth="1"/>
    <col min="2826" max="2826" width="2.85546875" style="38" bestFit="1" customWidth="1"/>
    <col min="2827" max="2827" width="1.7109375" style="38" customWidth="1"/>
    <col min="2828" max="2828" width="6.42578125" style="38" bestFit="1" customWidth="1"/>
    <col min="2829" max="2829" width="5" style="38" bestFit="1" customWidth="1"/>
    <col min="2830" max="2830" width="6.28515625" style="38" bestFit="1" customWidth="1"/>
    <col min="2831" max="2831" width="2.85546875" style="38" bestFit="1" customWidth="1"/>
    <col min="2832" max="2832" width="2.85546875" style="38" customWidth="1"/>
    <col min="2833" max="2833" width="7.140625" style="38" bestFit="1" customWidth="1"/>
    <col min="2834" max="2834" width="5.42578125" style="38" bestFit="1" customWidth="1"/>
    <col min="2835" max="2835" width="6.42578125" style="38" bestFit="1" customWidth="1"/>
    <col min="2836" max="2836" width="2.140625" style="38" bestFit="1" customWidth="1"/>
    <col min="2837" max="2837" width="3.42578125" style="38" bestFit="1" customWidth="1"/>
    <col min="2838" max="3072" width="9.140625" style="38"/>
    <col min="3073" max="3073" width="12.7109375" style="38" customWidth="1"/>
    <col min="3074" max="3074" width="23.42578125" style="38" bestFit="1" customWidth="1"/>
    <col min="3075" max="3075" width="10.28515625" style="38" bestFit="1" customWidth="1"/>
    <col min="3076" max="3076" width="9.140625" style="38" bestFit="1" customWidth="1"/>
    <col min="3077" max="3077" width="10.7109375" style="38" customWidth="1"/>
    <col min="3078" max="3078" width="23.42578125" style="38" bestFit="1" customWidth="1"/>
    <col min="3079" max="3081" width="6.85546875" style="38" bestFit="1" customWidth="1"/>
    <col min="3082" max="3082" width="2.85546875" style="38" bestFit="1" customWidth="1"/>
    <col min="3083" max="3083" width="1.7109375" style="38" customWidth="1"/>
    <col min="3084" max="3084" width="6.42578125" style="38" bestFit="1" customWidth="1"/>
    <col min="3085" max="3085" width="5" style="38" bestFit="1" customWidth="1"/>
    <col min="3086" max="3086" width="6.28515625" style="38" bestFit="1" customWidth="1"/>
    <col min="3087" max="3087" width="2.85546875" style="38" bestFit="1" customWidth="1"/>
    <col min="3088" max="3088" width="2.85546875" style="38" customWidth="1"/>
    <col min="3089" max="3089" width="7.140625" style="38" bestFit="1" customWidth="1"/>
    <col min="3090" max="3090" width="5.42578125" style="38" bestFit="1" customWidth="1"/>
    <col min="3091" max="3091" width="6.42578125" style="38" bestFit="1" customWidth="1"/>
    <col min="3092" max="3092" width="2.140625" style="38" bestFit="1" customWidth="1"/>
    <col min="3093" max="3093" width="3.42578125" style="38" bestFit="1" customWidth="1"/>
    <col min="3094" max="3328" width="9.140625" style="38"/>
    <col min="3329" max="3329" width="12.7109375" style="38" customWidth="1"/>
    <col min="3330" max="3330" width="23.42578125" style="38" bestFit="1" customWidth="1"/>
    <col min="3331" max="3331" width="10.28515625" style="38" bestFit="1" customWidth="1"/>
    <col min="3332" max="3332" width="9.140625" style="38" bestFit="1" customWidth="1"/>
    <col min="3333" max="3333" width="10.7109375" style="38" customWidth="1"/>
    <col min="3334" max="3334" width="23.42578125" style="38" bestFit="1" customWidth="1"/>
    <col min="3335" max="3337" width="6.85546875" style="38" bestFit="1" customWidth="1"/>
    <col min="3338" max="3338" width="2.85546875" style="38" bestFit="1" customWidth="1"/>
    <col min="3339" max="3339" width="1.7109375" style="38" customWidth="1"/>
    <col min="3340" max="3340" width="6.42578125" style="38" bestFit="1" customWidth="1"/>
    <col min="3341" max="3341" width="5" style="38" bestFit="1" customWidth="1"/>
    <col min="3342" max="3342" width="6.28515625" style="38" bestFit="1" customWidth="1"/>
    <col min="3343" max="3343" width="2.85546875" style="38" bestFit="1" customWidth="1"/>
    <col min="3344" max="3344" width="2.85546875" style="38" customWidth="1"/>
    <col min="3345" max="3345" width="7.140625" style="38" bestFit="1" customWidth="1"/>
    <col min="3346" max="3346" width="5.42578125" style="38" bestFit="1" customWidth="1"/>
    <col min="3347" max="3347" width="6.42578125" style="38" bestFit="1" customWidth="1"/>
    <col min="3348" max="3348" width="2.140625" style="38" bestFit="1" customWidth="1"/>
    <col min="3349" max="3349" width="3.42578125" style="38" bestFit="1" customWidth="1"/>
    <col min="3350" max="3584" width="9.140625" style="38"/>
    <col min="3585" max="3585" width="12.7109375" style="38" customWidth="1"/>
    <col min="3586" max="3586" width="23.42578125" style="38" bestFit="1" customWidth="1"/>
    <col min="3587" max="3587" width="10.28515625" style="38" bestFit="1" customWidth="1"/>
    <col min="3588" max="3588" width="9.140625" style="38" bestFit="1" customWidth="1"/>
    <col min="3589" max="3589" width="10.7109375" style="38" customWidth="1"/>
    <col min="3590" max="3590" width="23.42578125" style="38" bestFit="1" customWidth="1"/>
    <col min="3591" max="3593" width="6.85546875" style="38" bestFit="1" customWidth="1"/>
    <col min="3594" max="3594" width="2.85546875" style="38" bestFit="1" customWidth="1"/>
    <col min="3595" max="3595" width="1.7109375" style="38" customWidth="1"/>
    <col min="3596" max="3596" width="6.42578125" style="38" bestFit="1" customWidth="1"/>
    <col min="3597" max="3597" width="5" style="38" bestFit="1" customWidth="1"/>
    <col min="3598" max="3598" width="6.28515625" style="38" bestFit="1" customWidth="1"/>
    <col min="3599" max="3599" width="2.85546875" style="38" bestFit="1" customWidth="1"/>
    <col min="3600" max="3600" width="2.85546875" style="38" customWidth="1"/>
    <col min="3601" max="3601" width="7.140625" style="38" bestFit="1" customWidth="1"/>
    <col min="3602" max="3602" width="5.42578125" style="38" bestFit="1" customWidth="1"/>
    <col min="3603" max="3603" width="6.42578125" style="38" bestFit="1" customWidth="1"/>
    <col min="3604" max="3604" width="2.140625" style="38" bestFit="1" customWidth="1"/>
    <col min="3605" max="3605" width="3.42578125" style="38" bestFit="1" customWidth="1"/>
    <col min="3606" max="3840" width="9.140625" style="38"/>
    <col min="3841" max="3841" width="12.7109375" style="38" customWidth="1"/>
    <col min="3842" max="3842" width="23.42578125" style="38" bestFit="1" customWidth="1"/>
    <col min="3843" max="3843" width="10.28515625" style="38" bestFit="1" customWidth="1"/>
    <col min="3844" max="3844" width="9.140625" style="38" bestFit="1" customWidth="1"/>
    <col min="3845" max="3845" width="10.7109375" style="38" customWidth="1"/>
    <col min="3846" max="3846" width="23.42578125" style="38" bestFit="1" customWidth="1"/>
    <col min="3847" max="3849" width="6.85546875" style="38" bestFit="1" customWidth="1"/>
    <col min="3850" max="3850" width="2.85546875" style="38" bestFit="1" customWidth="1"/>
    <col min="3851" max="3851" width="1.7109375" style="38" customWidth="1"/>
    <col min="3852" max="3852" width="6.42578125" style="38" bestFit="1" customWidth="1"/>
    <col min="3853" max="3853" width="5" style="38" bestFit="1" customWidth="1"/>
    <col min="3854" max="3854" width="6.28515625" style="38" bestFit="1" customWidth="1"/>
    <col min="3855" max="3855" width="2.85546875" style="38" bestFit="1" customWidth="1"/>
    <col min="3856" max="3856" width="2.85546875" style="38" customWidth="1"/>
    <col min="3857" max="3857" width="7.140625" style="38" bestFit="1" customWidth="1"/>
    <col min="3858" max="3858" width="5.42578125" style="38" bestFit="1" customWidth="1"/>
    <col min="3859" max="3859" width="6.42578125" style="38" bestFit="1" customWidth="1"/>
    <col min="3860" max="3860" width="2.140625" style="38" bestFit="1" customWidth="1"/>
    <col min="3861" max="3861" width="3.42578125" style="38" bestFit="1" customWidth="1"/>
    <col min="3862" max="4096" width="9.140625" style="38"/>
    <col min="4097" max="4097" width="12.7109375" style="38" customWidth="1"/>
    <col min="4098" max="4098" width="23.42578125" style="38" bestFit="1" customWidth="1"/>
    <col min="4099" max="4099" width="10.28515625" style="38" bestFit="1" customWidth="1"/>
    <col min="4100" max="4100" width="9.140625" style="38" bestFit="1" customWidth="1"/>
    <col min="4101" max="4101" width="10.7109375" style="38" customWidth="1"/>
    <col min="4102" max="4102" width="23.42578125" style="38" bestFit="1" customWidth="1"/>
    <col min="4103" max="4105" width="6.85546875" style="38" bestFit="1" customWidth="1"/>
    <col min="4106" max="4106" width="2.85546875" style="38" bestFit="1" customWidth="1"/>
    <col min="4107" max="4107" width="1.7109375" style="38" customWidth="1"/>
    <col min="4108" max="4108" width="6.42578125" style="38" bestFit="1" customWidth="1"/>
    <col min="4109" max="4109" width="5" style="38" bestFit="1" customWidth="1"/>
    <col min="4110" max="4110" width="6.28515625" style="38" bestFit="1" customWidth="1"/>
    <col min="4111" max="4111" width="2.85546875" style="38" bestFit="1" customWidth="1"/>
    <col min="4112" max="4112" width="2.85546875" style="38" customWidth="1"/>
    <col min="4113" max="4113" width="7.140625" style="38" bestFit="1" customWidth="1"/>
    <col min="4114" max="4114" width="5.42578125" style="38" bestFit="1" customWidth="1"/>
    <col min="4115" max="4115" width="6.42578125" style="38" bestFit="1" customWidth="1"/>
    <col min="4116" max="4116" width="2.140625" style="38" bestFit="1" customWidth="1"/>
    <col min="4117" max="4117" width="3.42578125" style="38" bestFit="1" customWidth="1"/>
    <col min="4118" max="4352" width="9.140625" style="38"/>
    <col min="4353" max="4353" width="12.7109375" style="38" customWidth="1"/>
    <col min="4354" max="4354" width="23.42578125" style="38" bestFit="1" customWidth="1"/>
    <col min="4355" max="4355" width="10.28515625" style="38" bestFit="1" customWidth="1"/>
    <col min="4356" max="4356" width="9.140625" style="38" bestFit="1" customWidth="1"/>
    <col min="4357" max="4357" width="10.7109375" style="38" customWidth="1"/>
    <col min="4358" max="4358" width="23.42578125" style="38" bestFit="1" customWidth="1"/>
    <col min="4359" max="4361" width="6.85546875" style="38" bestFit="1" customWidth="1"/>
    <col min="4362" max="4362" width="2.85546875" style="38" bestFit="1" customWidth="1"/>
    <col min="4363" max="4363" width="1.7109375" style="38" customWidth="1"/>
    <col min="4364" max="4364" width="6.42578125" style="38" bestFit="1" customWidth="1"/>
    <col min="4365" max="4365" width="5" style="38" bestFit="1" customWidth="1"/>
    <col min="4366" max="4366" width="6.28515625" style="38" bestFit="1" customWidth="1"/>
    <col min="4367" max="4367" width="2.85546875" style="38" bestFit="1" customWidth="1"/>
    <col min="4368" max="4368" width="2.85546875" style="38" customWidth="1"/>
    <col min="4369" max="4369" width="7.140625" style="38" bestFit="1" customWidth="1"/>
    <col min="4370" max="4370" width="5.42578125" style="38" bestFit="1" customWidth="1"/>
    <col min="4371" max="4371" width="6.42578125" style="38" bestFit="1" customWidth="1"/>
    <col min="4372" max="4372" width="2.140625" style="38" bestFit="1" customWidth="1"/>
    <col min="4373" max="4373" width="3.42578125" style="38" bestFit="1" customWidth="1"/>
    <col min="4374" max="4608" width="9.140625" style="38"/>
    <col min="4609" max="4609" width="12.7109375" style="38" customWidth="1"/>
    <col min="4610" max="4610" width="23.42578125" style="38" bestFit="1" customWidth="1"/>
    <col min="4611" max="4611" width="10.28515625" style="38" bestFit="1" customWidth="1"/>
    <col min="4612" max="4612" width="9.140625" style="38" bestFit="1" customWidth="1"/>
    <col min="4613" max="4613" width="10.7109375" style="38" customWidth="1"/>
    <col min="4614" max="4614" width="23.42578125" style="38" bestFit="1" customWidth="1"/>
    <col min="4615" max="4617" width="6.85546875" style="38" bestFit="1" customWidth="1"/>
    <col min="4618" max="4618" width="2.85546875" style="38" bestFit="1" customWidth="1"/>
    <col min="4619" max="4619" width="1.7109375" style="38" customWidth="1"/>
    <col min="4620" max="4620" width="6.42578125" style="38" bestFit="1" customWidth="1"/>
    <col min="4621" max="4621" width="5" style="38" bestFit="1" customWidth="1"/>
    <col min="4622" max="4622" width="6.28515625" style="38" bestFit="1" customWidth="1"/>
    <col min="4623" max="4623" width="2.85546875" style="38" bestFit="1" customWidth="1"/>
    <col min="4624" max="4624" width="2.85546875" style="38" customWidth="1"/>
    <col min="4625" max="4625" width="7.140625" style="38" bestFit="1" customWidth="1"/>
    <col min="4626" max="4626" width="5.42578125" style="38" bestFit="1" customWidth="1"/>
    <col min="4627" max="4627" width="6.42578125" style="38" bestFit="1" customWidth="1"/>
    <col min="4628" max="4628" width="2.140625" style="38" bestFit="1" customWidth="1"/>
    <col min="4629" max="4629" width="3.42578125" style="38" bestFit="1" customWidth="1"/>
    <col min="4630" max="4864" width="9.140625" style="38"/>
    <col min="4865" max="4865" width="12.7109375" style="38" customWidth="1"/>
    <col min="4866" max="4866" width="23.42578125" style="38" bestFit="1" customWidth="1"/>
    <col min="4867" max="4867" width="10.28515625" style="38" bestFit="1" customWidth="1"/>
    <col min="4868" max="4868" width="9.140625" style="38" bestFit="1" customWidth="1"/>
    <col min="4869" max="4869" width="10.7109375" style="38" customWidth="1"/>
    <col min="4870" max="4870" width="23.42578125" style="38" bestFit="1" customWidth="1"/>
    <col min="4871" max="4873" width="6.85546875" style="38" bestFit="1" customWidth="1"/>
    <col min="4874" max="4874" width="2.85546875" style="38" bestFit="1" customWidth="1"/>
    <col min="4875" max="4875" width="1.7109375" style="38" customWidth="1"/>
    <col min="4876" max="4876" width="6.42578125" style="38" bestFit="1" customWidth="1"/>
    <col min="4877" max="4877" width="5" style="38" bestFit="1" customWidth="1"/>
    <col min="4878" max="4878" width="6.28515625" style="38" bestFit="1" customWidth="1"/>
    <col min="4879" max="4879" width="2.85546875" style="38" bestFit="1" customWidth="1"/>
    <col min="4880" max="4880" width="2.85546875" style="38" customWidth="1"/>
    <col min="4881" max="4881" width="7.140625" style="38" bestFit="1" customWidth="1"/>
    <col min="4882" max="4882" width="5.42578125" style="38" bestFit="1" customWidth="1"/>
    <col min="4883" max="4883" width="6.42578125" style="38" bestFit="1" customWidth="1"/>
    <col min="4884" max="4884" width="2.140625" style="38" bestFit="1" customWidth="1"/>
    <col min="4885" max="4885" width="3.42578125" style="38" bestFit="1" customWidth="1"/>
    <col min="4886" max="5120" width="9.140625" style="38"/>
    <col min="5121" max="5121" width="12.7109375" style="38" customWidth="1"/>
    <col min="5122" max="5122" width="23.42578125" style="38" bestFit="1" customWidth="1"/>
    <col min="5123" max="5123" width="10.28515625" style="38" bestFit="1" customWidth="1"/>
    <col min="5124" max="5124" width="9.140625" style="38" bestFit="1" customWidth="1"/>
    <col min="5125" max="5125" width="10.7109375" style="38" customWidth="1"/>
    <col min="5126" max="5126" width="23.42578125" style="38" bestFit="1" customWidth="1"/>
    <col min="5127" max="5129" width="6.85546875" style="38" bestFit="1" customWidth="1"/>
    <col min="5130" max="5130" width="2.85546875" style="38" bestFit="1" customWidth="1"/>
    <col min="5131" max="5131" width="1.7109375" style="38" customWidth="1"/>
    <col min="5132" max="5132" width="6.42578125" style="38" bestFit="1" customWidth="1"/>
    <col min="5133" max="5133" width="5" style="38" bestFit="1" customWidth="1"/>
    <col min="5134" max="5134" width="6.28515625" style="38" bestFit="1" customWidth="1"/>
    <col min="5135" max="5135" width="2.85546875" style="38" bestFit="1" customWidth="1"/>
    <col min="5136" max="5136" width="2.85546875" style="38" customWidth="1"/>
    <col min="5137" max="5137" width="7.140625" style="38" bestFit="1" customWidth="1"/>
    <col min="5138" max="5138" width="5.42578125" style="38" bestFit="1" customWidth="1"/>
    <col min="5139" max="5139" width="6.42578125" style="38" bestFit="1" customWidth="1"/>
    <col min="5140" max="5140" width="2.140625" style="38" bestFit="1" customWidth="1"/>
    <col min="5141" max="5141" width="3.42578125" style="38" bestFit="1" customWidth="1"/>
    <col min="5142" max="5376" width="9.140625" style="38"/>
    <col min="5377" max="5377" width="12.7109375" style="38" customWidth="1"/>
    <col min="5378" max="5378" width="23.42578125" style="38" bestFit="1" customWidth="1"/>
    <col min="5379" max="5379" width="10.28515625" style="38" bestFit="1" customWidth="1"/>
    <col min="5380" max="5380" width="9.140625" style="38" bestFit="1" customWidth="1"/>
    <col min="5381" max="5381" width="10.7109375" style="38" customWidth="1"/>
    <col min="5382" max="5382" width="23.42578125" style="38" bestFit="1" customWidth="1"/>
    <col min="5383" max="5385" width="6.85546875" style="38" bestFit="1" customWidth="1"/>
    <col min="5386" max="5386" width="2.85546875" style="38" bestFit="1" customWidth="1"/>
    <col min="5387" max="5387" width="1.7109375" style="38" customWidth="1"/>
    <col min="5388" max="5388" width="6.42578125" style="38" bestFit="1" customWidth="1"/>
    <col min="5389" max="5389" width="5" style="38" bestFit="1" customWidth="1"/>
    <col min="5390" max="5390" width="6.28515625" style="38" bestFit="1" customWidth="1"/>
    <col min="5391" max="5391" width="2.85546875" style="38" bestFit="1" customWidth="1"/>
    <col min="5392" max="5392" width="2.85546875" style="38" customWidth="1"/>
    <col min="5393" max="5393" width="7.140625" style="38" bestFit="1" customWidth="1"/>
    <col min="5394" max="5394" width="5.42578125" style="38" bestFit="1" customWidth="1"/>
    <col min="5395" max="5395" width="6.42578125" style="38" bestFit="1" customWidth="1"/>
    <col min="5396" max="5396" width="2.140625" style="38" bestFit="1" customWidth="1"/>
    <col min="5397" max="5397" width="3.42578125" style="38" bestFit="1" customWidth="1"/>
    <col min="5398" max="5632" width="9.140625" style="38"/>
    <col min="5633" max="5633" width="12.7109375" style="38" customWidth="1"/>
    <col min="5634" max="5634" width="23.42578125" style="38" bestFit="1" customWidth="1"/>
    <col min="5635" max="5635" width="10.28515625" style="38" bestFit="1" customWidth="1"/>
    <col min="5636" max="5636" width="9.140625" style="38" bestFit="1" customWidth="1"/>
    <col min="5637" max="5637" width="10.7109375" style="38" customWidth="1"/>
    <col min="5638" max="5638" width="23.42578125" style="38" bestFit="1" customWidth="1"/>
    <col min="5639" max="5641" width="6.85546875" style="38" bestFit="1" customWidth="1"/>
    <col min="5642" max="5642" width="2.85546875" style="38" bestFit="1" customWidth="1"/>
    <col min="5643" max="5643" width="1.7109375" style="38" customWidth="1"/>
    <col min="5644" max="5644" width="6.42578125" style="38" bestFit="1" customWidth="1"/>
    <col min="5645" max="5645" width="5" style="38" bestFit="1" customWidth="1"/>
    <col min="5646" max="5646" width="6.28515625" style="38" bestFit="1" customWidth="1"/>
    <col min="5647" max="5647" width="2.85546875" style="38" bestFit="1" customWidth="1"/>
    <col min="5648" max="5648" width="2.85546875" style="38" customWidth="1"/>
    <col min="5649" max="5649" width="7.140625" style="38" bestFit="1" customWidth="1"/>
    <col min="5650" max="5650" width="5.42578125" style="38" bestFit="1" customWidth="1"/>
    <col min="5651" max="5651" width="6.42578125" style="38" bestFit="1" customWidth="1"/>
    <col min="5652" max="5652" width="2.140625" style="38" bestFit="1" customWidth="1"/>
    <col min="5653" max="5653" width="3.42578125" style="38" bestFit="1" customWidth="1"/>
    <col min="5654" max="5888" width="9.140625" style="38"/>
    <col min="5889" max="5889" width="12.7109375" style="38" customWidth="1"/>
    <col min="5890" max="5890" width="23.42578125" style="38" bestFit="1" customWidth="1"/>
    <col min="5891" max="5891" width="10.28515625" style="38" bestFit="1" customWidth="1"/>
    <col min="5892" max="5892" width="9.140625" style="38" bestFit="1" customWidth="1"/>
    <col min="5893" max="5893" width="10.7109375" style="38" customWidth="1"/>
    <col min="5894" max="5894" width="23.42578125" style="38" bestFit="1" customWidth="1"/>
    <col min="5895" max="5897" width="6.85546875" style="38" bestFit="1" customWidth="1"/>
    <col min="5898" max="5898" width="2.85546875" style="38" bestFit="1" customWidth="1"/>
    <col min="5899" max="5899" width="1.7109375" style="38" customWidth="1"/>
    <col min="5900" max="5900" width="6.42578125" style="38" bestFit="1" customWidth="1"/>
    <col min="5901" max="5901" width="5" style="38" bestFit="1" customWidth="1"/>
    <col min="5902" max="5902" width="6.28515625" style="38" bestFit="1" customWidth="1"/>
    <col min="5903" max="5903" width="2.85546875" style="38" bestFit="1" customWidth="1"/>
    <col min="5904" max="5904" width="2.85546875" style="38" customWidth="1"/>
    <col min="5905" max="5905" width="7.140625" style="38" bestFit="1" customWidth="1"/>
    <col min="5906" max="5906" width="5.42578125" style="38" bestFit="1" customWidth="1"/>
    <col min="5907" max="5907" width="6.42578125" style="38" bestFit="1" customWidth="1"/>
    <col min="5908" max="5908" width="2.140625" style="38" bestFit="1" customWidth="1"/>
    <col min="5909" max="5909" width="3.42578125" style="38" bestFit="1" customWidth="1"/>
    <col min="5910" max="6144" width="9.140625" style="38"/>
    <col min="6145" max="6145" width="12.7109375" style="38" customWidth="1"/>
    <col min="6146" max="6146" width="23.42578125" style="38" bestFit="1" customWidth="1"/>
    <col min="6147" max="6147" width="10.28515625" style="38" bestFit="1" customWidth="1"/>
    <col min="6148" max="6148" width="9.140625" style="38" bestFit="1" customWidth="1"/>
    <col min="6149" max="6149" width="10.7109375" style="38" customWidth="1"/>
    <col min="6150" max="6150" width="23.42578125" style="38" bestFit="1" customWidth="1"/>
    <col min="6151" max="6153" width="6.85546875" style="38" bestFit="1" customWidth="1"/>
    <col min="6154" max="6154" width="2.85546875" style="38" bestFit="1" customWidth="1"/>
    <col min="6155" max="6155" width="1.7109375" style="38" customWidth="1"/>
    <col min="6156" max="6156" width="6.42578125" style="38" bestFit="1" customWidth="1"/>
    <col min="6157" max="6157" width="5" style="38" bestFit="1" customWidth="1"/>
    <col min="6158" max="6158" width="6.28515625" style="38" bestFit="1" customWidth="1"/>
    <col min="6159" max="6159" width="2.85546875" style="38" bestFit="1" customWidth="1"/>
    <col min="6160" max="6160" width="2.85546875" style="38" customWidth="1"/>
    <col min="6161" max="6161" width="7.140625" style="38" bestFit="1" customWidth="1"/>
    <col min="6162" max="6162" width="5.42578125" style="38" bestFit="1" customWidth="1"/>
    <col min="6163" max="6163" width="6.42578125" style="38" bestFit="1" customWidth="1"/>
    <col min="6164" max="6164" width="2.140625" style="38" bestFit="1" customWidth="1"/>
    <col min="6165" max="6165" width="3.42578125" style="38" bestFit="1" customWidth="1"/>
    <col min="6166" max="6400" width="9.140625" style="38"/>
    <col min="6401" max="6401" width="12.7109375" style="38" customWidth="1"/>
    <col min="6402" max="6402" width="23.42578125" style="38" bestFit="1" customWidth="1"/>
    <col min="6403" max="6403" width="10.28515625" style="38" bestFit="1" customWidth="1"/>
    <col min="6404" max="6404" width="9.140625" style="38" bestFit="1" customWidth="1"/>
    <col min="6405" max="6405" width="10.7109375" style="38" customWidth="1"/>
    <col min="6406" max="6406" width="23.42578125" style="38" bestFit="1" customWidth="1"/>
    <col min="6407" max="6409" width="6.85546875" style="38" bestFit="1" customWidth="1"/>
    <col min="6410" max="6410" width="2.85546875" style="38" bestFit="1" customWidth="1"/>
    <col min="6411" max="6411" width="1.7109375" style="38" customWidth="1"/>
    <col min="6412" max="6412" width="6.42578125" style="38" bestFit="1" customWidth="1"/>
    <col min="6413" max="6413" width="5" style="38" bestFit="1" customWidth="1"/>
    <col min="6414" max="6414" width="6.28515625" style="38" bestFit="1" customWidth="1"/>
    <col min="6415" max="6415" width="2.85546875" style="38" bestFit="1" customWidth="1"/>
    <col min="6416" max="6416" width="2.85546875" style="38" customWidth="1"/>
    <col min="6417" max="6417" width="7.140625" style="38" bestFit="1" customWidth="1"/>
    <col min="6418" max="6418" width="5.42578125" style="38" bestFit="1" customWidth="1"/>
    <col min="6419" max="6419" width="6.42578125" style="38" bestFit="1" customWidth="1"/>
    <col min="6420" max="6420" width="2.140625" style="38" bestFit="1" customWidth="1"/>
    <col min="6421" max="6421" width="3.42578125" style="38" bestFit="1" customWidth="1"/>
    <col min="6422" max="6656" width="9.140625" style="38"/>
    <col min="6657" max="6657" width="12.7109375" style="38" customWidth="1"/>
    <col min="6658" max="6658" width="23.42578125" style="38" bestFit="1" customWidth="1"/>
    <col min="6659" max="6659" width="10.28515625" style="38" bestFit="1" customWidth="1"/>
    <col min="6660" max="6660" width="9.140625" style="38" bestFit="1" customWidth="1"/>
    <col min="6661" max="6661" width="10.7109375" style="38" customWidth="1"/>
    <col min="6662" max="6662" width="23.42578125" style="38" bestFit="1" customWidth="1"/>
    <col min="6663" max="6665" width="6.85546875" style="38" bestFit="1" customWidth="1"/>
    <col min="6666" max="6666" width="2.85546875" style="38" bestFit="1" customWidth="1"/>
    <col min="6667" max="6667" width="1.7109375" style="38" customWidth="1"/>
    <col min="6668" max="6668" width="6.42578125" style="38" bestFit="1" customWidth="1"/>
    <col min="6669" max="6669" width="5" style="38" bestFit="1" customWidth="1"/>
    <col min="6670" max="6670" width="6.28515625" style="38" bestFit="1" customWidth="1"/>
    <col min="6671" max="6671" width="2.85546875" style="38" bestFit="1" customWidth="1"/>
    <col min="6672" max="6672" width="2.85546875" style="38" customWidth="1"/>
    <col min="6673" max="6673" width="7.140625" style="38" bestFit="1" customWidth="1"/>
    <col min="6674" max="6674" width="5.42578125" style="38" bestFit="1" customWidth="1"/>
    <col min="6675" max="6675" width="6.42578125" style="38" bestFit="1" customWidth="1"/>
    <col min="6676" max="6676" width="2.140625" style="38" bestFit="1" customWidth="1"/>
    <col min="6677" max="6677" width="3.42578125" style="38" bestFit="1" customWidth="1"/>
    <col min="6678" max="6912" width="9.140625" style="38"/>
    <col min="6913" max="6913" width="12.7109375" style="38" customWidth="1"/>
    <col min="6914" max="6914" width="23.42578125" style="38" bestFit="1" customWidth="1"/>
    <col min="6915" max="6915" width="10.28515625" style="38" bestFit="1" customWidth="1"/>
    <col min="6916" max="6916" width="9.140625" style="38" bestFit="1" customWidth="1"/>
    <col min="6917" max="6917" width="10.7109375" style="38" customWidth="1"/>
    <col min="6918" max="6918" width="23.42578125" style="38" bestFit="1" customWidth="1"/>
    <col min="6919" max="6921" width="6.85546875" style="38" bestFit="1" customWidth="1"/>
    <col min="6922" max="6922" width="2.85546875" style="38" bestFit="1" customWidth="1"/>
    <col min="6923" max="6923" width="1.7109375" style="38" customWidth="1"/>
    <col min="6924" max="6924" width="6.42578125" style="38" bestFit="1" customWidth="1"/>
    <col min="6925" max="6925" width="5" style="38" bestFit="1" customWidth="1"/>
    <col min="6926" max="6926" width="6.28515625" style="38" bestFit="1" customWidth="1"/>
    <col min="6927" max="6927" width="2.85546875" style="38" bestFit="1" customWidth="1"/>
    <col min="6928" max="6928" width="2.85546875" style="38" customWidth="1"/>
    <col min="6929" max="6929" width="7.140625" style="38" bestFit="1" customWidth="1"/>
    <col min="6930" max="6930" width="5.42578125" style="38" bestFit="1" customWidth="1"/>
    <col min="6931" max="6931" width="6.42578125" style="38" bestFit="1" customWidth="1"/>
    <col min="6932" max="6932" width="2.140625" style="38" bestFit="1" customWidth="1"/>
    <col min="6933" max="6933" width="3.42578125" style="38" bestFit="1" customWidth="1"/>
    <col min="6934" max="7168" width="9.140625" style="38"/>
    <col min="7169" max="7169" width="12.7109375" style="38" customWidth="1"/>
    <col min="7170" max="7170" width="23.42578125" style="38" bestFit="1" customWidth="1"/>
    <col min="7171" max="7171" width="10.28515625" style="38" bestFit="1" customWidth="1"/>
    <col min="7172" max="7172" width="9.140625" style="38" bestFit="1" customWidth="1"/>
    <col min="7173" max="7173" width="10.7109375" style="38" customWidth="1"/>
    <col min="7174" max="7174" width="23.42578125" style="38" bestFit="1" customWidth="1"/>
    <col min="7175" max="7177" width="6.85546875" style="38" bestFit="1" customWidth="1"/>
    <col min="7178" max="7178" width="2.85546875" style="38" bestFit="1" customWidth="1"/>
    <col min="7179" max="7179" width="1.7109375" style="38" customWidth="1"/>
    <col min="7180" max="7180" width="6.42578125" style="38" bestFit="1" customWidth="1"/>
    <col min="7181" max="7181" width="5" style="38" bestFit="1" customWidth="1"/>
    <col min="7182" max="7182" width="6.28515625" style="38" bestFit="1" customWidth="1"/>
    <col min="7183" max="7183" width="2.85546875" style="38" bestFit="1" customWidth="1"/>
    <col min="7184" max="7184" width="2.85546875" style="38" customWidth="1"/>
    <col min="7185" max="7185" width="7.140625" style="38" bestFit="1" customWidth="1"/>
    <col min="7186" max="7186" width="5.42578125" style="38" bestFit="1" customWidth="1"/>
    <col min="7187" max="7187" width="6.42578125" style="38" bestFit="1" customWidth="1"/>
    <col min="7188" max="7188" width="2.140625" style="38" bestFit="1" customWidth="1"/>
    <col min="7189" max="7189" width="3.42578125" style="38" bestFit="1" customWidth="1"/>
    <col min="7190" max="7424" width="9.140625" style="38"/>
    <col min="7425" max="7425" width="12.7109375" style="38" customWidth="1"/>
    <col min="7426" max="7426" width="23.42578125" style="38" bestFit="1" customWidth="1"/>
    <col min="7427" max="7427" width="10.28515625" style="38" bestFit="1" customWidth="1"/>
    <col min="7428" max="7428" width="9.140625" style="38" bestFit="1" customWidth="1"/>
    <col min="7429" max="7429" width="10.7109375" style="38" customWidth="1"/>
    <col min="7430" max="7430" width="23.42578125" style="38" bestFit="1" customWidth="1"/>
    <col min="7431" max="7433" width="6.85546875" style="38" bestFit="1" customWidth="1"/>
    <col min="7434" max="7434" width="2.85546875" style="38" bestFit="1" customWidth="1"/>
    <col min="7435" max="7435" width="1.7109375" style="38" customWidth="1"/>
    <col min="7436" max="7436" width="6.42578125" style="38" bestFit="1" customWidth="1"/>
    <col min="7437" max="7437" width="5" style="38" bestFit="1" customWidth="1"/>
    <col min="7438" max="7438" width="6.28515625" style="38" bestFit="1" customWidth="1"/>
    <col min="7439" max="7439" width="2.85546875" style="38" bestFit="1" customWidth="1"/>
    <col min="7440" max="7440" width="2.85546875" style="38" customWidth="1"/>
    <col min="7441" max="7441" width="7.140625" style="38" bestFit="1" customWidth="1"/>
    <col min="7442" max="7442" width="5.42578125" style="38" bestFit="1" customWidth="1"/>
    <col min="7443" max="7443" width="6.42578125" style="38" bestFit="1" customWidth="1"/>
    <col min="7444" max="7444" width="2.140625" style="38" bestFit="1" customWidth="1"/>
    <col min="7445" max="7445" width="3.42578125" style="38" bestFit="1" customWidth="1"/>
    <col min="7446" max="7680" width="9.140625" style="38"/>
    <col min="7681" max="7681" width="12.7109375" style="38" customWidth="1"/>
    <col min="7682" max="7682" width="23.42578125" style="38" bestFit="1" customWidth="1"/>
    <col min="7683" max="7683" width="10.28515625" style="38" bestFit="1" customWidth="1"/>
    <col min="7684" max="7684" width="9.140625" style="38" bestFit="1" customWidth="1"/>
    <col min="7685" max="7685" width="10.7109375" style="38" customWidth="1"/>
    <col min="7686" max="7686" width="23.42578125" style="38" bestFit="1" customWidth="1"/>
    <col min="7687" max="7689" width="6.85546875" style="38" bestFit="1" customWidth="1"/>
    <col min="7690" max="7690" width="2.85546875" style="38" bestFit="1" customWidth="1"/>
    <col min="7691" max="7691" width="1.7109375" style="38" customWidth="1"/>
    <col min="7692" max="7692" width="6.42578125" style="38" bestFit="1" customWidth="1"/>
    <col min="7693" max="7693" width="5" style="38" bestFit="1" customWidth="1"/>
    <col min="7694" max="7694" width="6.28515625" style="38" bestFit="1" customWidth="1"/>
    <col min="7695" max="7695" width="2.85546875" style="38" bestFit="1" customWidth="1"/>
    <col min="7696" max="7696" width="2.85546875" style="38" customWidth="1"/>
    <col min="7697" max="7697" width="7.140625" style="38" bestFit="1" customWidth="1"/>
    <col min="7698" max="7698" width="5.42578125" style="38" bestFit="1" customWidth="1"/>
    <col min="7699" max="7699" width="6.42578125" style="38" bestFit="1" customWidth="1"/>
    <col min="7700" max="7700" width="2.140625" style="38" bestFit="1" customWidth="1"/>
    <col min="7701" max="7701" width="3.42578125" style="38" bestFit="1" customWidth="1"/>
    <col min="7702" max="7936" width="9.140625" style="38"/>
    <col min="7937" max="7937" width="12.7109375" style="38" customWidth="1"/>
    <col min="7938" max="7938" width="23.42578125" style="38" bestFit="1" customWidth="1"/>
    <col min="7939" max="7939" width="10.28515625" style="38" bestFit="1" customWidth="1"/>
    <col min="7940" max="7940" width="9.140625" style="38" bestFit="1" customWidth="1"/>
    <col min="7941" max="7941" width="10.7109375" style="38" customWidth="1"/>
    <col min="7942" max="7942" width="23.42578125" style="38" bestFit="1" customWidth="1"/>
    <col min="7943" max="7945" width="6.85546875" style="38" bestFit="1" customWidth="1"/>
    <col min="7946" max="7946" width="2.85546875" style="38" bestFit="1" customWidth="1"/>
    <col min="7947" max="7947" width="1.7109375" style="38" customWidth="1"/>
    <col min="7948" max="7948" width="6.42578125" style="38" bestFit="1" customWidth="1"/>
    <col min="7949" max="7949" width="5" style="38" bestFit="1" customWidth="1"/>
    <col min="7950" max="7950" width="6.28515625" style="38" bestFit="1" customWidth="1"/>
    <col min="7951" max="7951" width="2.85546875" style="38" bestFit="1" customWidth="1"/>
    <col min="7952" max="7952" width="2.85546875" style="38" customWidth="1"/>
    <col min="7953" max="7953" width="7.140625" style="38" bestFit="1" customWidth="1"/>
    <col min="7954" max="7954" width="5.42578125" style="38" bestFit="1" customWidth="1"/>
    <col min="7955" max="7955" width="6.42578125" style="38" bestFit="1" customWidth="1"/>
    <col min="7956" max="7956" width="2.140625" style="38" bestFit="1" customWidth="1"/>
    <col min="7957" max="7957" width="3.42578125" style="38" bestFit="1" customWidth="1"/>
    <col min="7958" max="8192" width="9.140625" style="38"/>
    <col min="8193" max="8193" width="12.7109375" style="38" customWidth="1"/>
    <col min="8194" max="8194" width="23.42578125" style="38" bestFit="1" customWidth="1"/>
    <col min="8195" max="8195" width="10.28515625" style="38" bestFit="1" customWidth="1"/>
    <col min="8196" max="8196" width="9.140625" style="38" bestFit="1" customWidth="1"/>
    <col min="8197" max="8197" width="10.7109375" style="38" customWidth="1"/>
    <col min="8198" max="8198" width="23.42578125" style="38" bestFit="1" customWidth="1"/>
    <col min="8199" max="8201" width="6.85546875" style="38" bestFit="1" customWidth="1"/>
    <col min="8202" max="8202" width="2.85546875" style="38" bestFit="1" customWidth="1"/>
    <col min="8203" max="8203" width="1.7109375" style="38" customWidth="1"/>
    <col min="8204" max="8204" width="6.42578125" style="38" bestFit="1" customWidth="1"/>
    <col min="8205" max="8205" width="5" style="38" bestFit="1" customWidth="1"/>
    <col min="8206" max="8206" width="6.28515625" style="38" bestFit="1" customWidth="1"/>
    <col min="8207" max="8207" width="2.85546875" style="38" bestFit="1" customWidth="1"/>
    <col min="8208" max="8208" width="2.85546875" style="38" customWidth="1"/>
    <col min="8209" max="8209" width="7.140625" style="38" bestFit="1" customWidth="1"/>
    <col min="8210" max="8210" width="5.42578125" style="38" bestFit="1" customWidth="1"/>
    <col min="8211" max="8211" width="6.42578125" style="38" bestFit="1" customWidth="1"/>
    <col min="8212" max="8212" width="2.140625" style="38" bestFit="1" customWidth="1"/>
    <col min="8213" max="8213" width="3.42578125" style="38" bestFit="1" customWidth="1"/>
    <col min="8214" max="8448" width="9.140625" style="38"/>
    <col min="8449" max="8449" width="12.7109375" style="38" customWidth="1"/>
    <col min="8450" max="8450" width="23.42578125" style="38" bestFit="1" customWidth="1"/>
    <col min="8451" max="8451" width="10.28515625" style="38" bestFit="1" customWidth="1"/>
    <col min="8452" max="8452" width="9.140625" style="38" bestFit="1" customWidth="1"/>
    <col min="8453" max="8453" width="10.7109375" style="38" customWidth="1"/>
    <col min="8454" max="8454" width="23.42578125" style="38" bestFit="1" customWidth="1"/>
    <col min="8455" max="8457" width="6.85546875" style="38" bestFit="1" customWidth="1"/>
    <col min="8458" max="8458" width="2.85546875" style="38" bestFit="1" customWidth="1"/>
    <col min="8459" max="8459" width="1.7109375" style="38" customWidth="1"/>
    <col min="8460" max="8460" width="6.42578125" style="38" bestFit="1" customWidth="1"/>
    <col min="8461" max="8461" width="5" style="38" bestFit="1" customWidth="1"/>
    <col min="8462" max="8462" width="6.28515625" style="38" bestFit="1" customWidth="1"/>
    <col min="8463" max="8463" width="2.85546875" style="38" bestFit="1" customWidth="1"/>
    <col min="8464" max="8464" width="2.85546875" style="38" customWidth="1"/>
    <col min="8465" max="8465" width="7.140625" style="38" bestFit="1" customWidth="1"/>
    <col min="8466" max="8466" width="5.42578125" style="38" bestFit="1" customWidth="1"/>
    <col min="8467" max="8467" width="6.42578125" style="38" bestFit="1" customWidth="1"/>
    <col min="8468" max="8468" width="2.140625" style="38" bestFit="1" customWidth="1"/>
    <col min="8469" max="8469" width="3.42578125" style="38" bestFit="1" customWidth="1"/>
    <col min="8470" max="8704" width="9.140625" style="38"/>
    <col min="8705" max="8705" width="12.7109375" style="38" customWidth="1"/>
    <col min="8706" max="8706" width="23.42578125" style="38" bestFit="1" customWidth="1"/>
    <col min="8707" max="8707" width="10.28515625" style="38" bestFit="1" customWidth="1"/>
    <col min="8708" max="8708" width="9.140625" style="38" bestFit="1" customWidth="1"/>
    <col min="8709" max="8709" width="10.7109375" style="38" customWidth="1"/>
    <col min="8710" max="8710" width="23.42578125" style="38" bestFit="1" customWidth="1"/>
    <col min="8711" max="8713" width="6.85546875" style="38" bestFit="1" customWidth="1"/>
    <col min="8714" max="8714" width="2.85546875" style="38" bestFit="1" customWidth="1"/>
    <col min="8715" max="8715" width="1.7109375" style="38" customWidth="1"/>
    <col min="8716" max="8716" width="6.42578125" style="38" bestFit="1" customWidth="1"/>
    <col min="8717" max="8717" width="5" style="38" bestFit="1" customWidth="1"/>
    <col min="8718" max="8718" width="6.28515625" style="38" bestFit="1" customWidth="1"/>
    <col min="8719" max="8719" width="2.85546875" style="38" bestFit="1" customWidth="1"/>
    <col min="8720" max="8720" width="2.85546875" style="38" customWidth="1"/>
    <col min="8721" max="8721" width="7.140625" style="38" bestFit="1" customWidth="1"/>
    <col min="8722" max="8722" width="5.42578125" style="38" bestFit="1" customWidth="1"/>
    <col min="8723" max="8723" width="6.42578125" style="38" bestFit="1" customWidth="1"/>
    <col min="8724" max="8724" width="2.140625" style="38" bestFit="1" customWidth="1"/>
    <col min="8725" max="8725" width="3.42578125" style="38" bestFit="1" customWidth="1"/>
    <col min="8726" max="8960" width="9.140625" style="38"/>
    <col min="8961" max="8961" width="12.7109375" style="38" customWidth="1"/>
    <col min="8962" max="8962" width="23.42578125" style="38" bestFit="1" customWidth="1"/>
    <col min="8963" max="8963" width="10.28515625" style="38" bestFit="1" customWidth="1"/>
    <col min="8964" max="8964" width="9.140625" style="38" bestFit="1" customWidth="1"/>
    <col min="8965" max="8965" width="10.7109375" style="38" customWidth="1"/>
    <col min="8966" max="8966" width="23.42578125" style="38" bestFit="1" customWidth="1"/>
    <col min="8967" max="8969" width="6.85546875" style="38" bestFit="1" customWidth="1"/>
    <col min="8970" max="8970" width="2.85546875" style="38" bestFit="1" customWidth="1"/>
    <col min="8971" max="8971" width="1.7109375" style="38" customWidth="1"/>
    <col min="8972" max="8972" width="6.42578125" style="38" bestFit="1" customWidth="1"/>
    <col min="8973" max="8973" width="5" style="38" bestFit="1" customWidth="1"/>
    <col min="8974" max="8974" width="6.28515625" style="38" bestFit="1" customWidth="1"/>
    <col min="8975" max="8975" width="2.85546875" style="38" bestFit="1" customWidth="1"/>
    <col min="8976" max="8976" width="2.85546875" style="38" customWidth="1"/>
    <col min="8977" max="8977" width="7.140625" style="38" bestFit="1" customWidth="1"/>
    <col min="8978" max="8978" width="5.42578125" style="38" bestFit="1" customWidth="1"/>
    <col min="8979" max="8979" width="6.42578125" style="38" bestFit="1" customWidth="1"/>
    <col min="8980" max="8980" width="2.140625" style="38" bestFit="1" customWidth="1"/>
    <col min="8981" max="8981" width="3.42578125" style="38" bestFit="1" customWidth="1"/>
    <col min="8982" max="9216" width="9.140625" style="38"/>
    <col min="9217" max="9217" width="12.7109375" style="38" customWidth="1"/>
    <col min="9218" max="9218" width="23.42578125" style="38" bestFit="1" customWidth="1"/>
    <col min="9219" max="9219" width="10.28515625" style="38" bestFit="1" customWidth="1"/>
    <col min="9220" max="9220" width="9.140625" style="38" bestFit="1" customWidth="1"/>
    <col min="9221" max="9221" width="10.7109375" style="38" customWidth="1"/>
    <col min="9222" max="9222" width="23.42578125" style="38" bestFit="1" customWidth="1"/>
    <col min="9223" max="9225" width="6.85546875" style="38" bestFit="1" customWidth="1"/>
    <col min="9226" max="9226" width="2.85546875" style="38" bestFit="1" customWidth="1"/>
    <col min="9227" max="9227" width="1.7109375" style="38" customWidth="1"/>
    <col min="9228" max="9228" width="6.42578125" style="38" bestFit="1" customWidth="1"/>
    <col min="9229" max="9229" width="5" style="38" bestFit="1" customWidth="1"/>
    <col min="9230" max="9230" width="6.28515625" style="38" bestFit="1" customWidth="1"/>
    <col min="9231" max="9231" width="2.85546875" style="38" bestFit="1" customWidth="1"/>
    <col min="9232" max="9232" width="2.85546875" style="38" customWidth="1"/>
    <col min="9233" max="9233" width="7.140625" style="38" bestFit="1" customWidth="1"/>
    <col min="9234" max="9234" width="5.42578125" style="38" bestFit="1" customWidth="1"/>
    <col min="9235" max="9235" width="6.42578125" style="38" bestFit="1" customWidth="1"/>
    <col min="9236" max="9236" width="2.140625" style="38" bestFit="1" customWidth="1"/>
    <col min="9237" max="9237" width="3.42578125" style="38" bestFit="1" customWidth="1"/>
    <col min="9238" max="9472" width="9.140625" style="38"/>
    <col min="9473" max="9473" width="12.7109375" style="38" customWidth="1"/>
    <col min="9474" max="9474" width="23.42578125" style="38" bestFit="1" customWidth="1"/>
    <col min="9475" max="9475" width="10.28515625" style="38" bestFit="1" customWidth="1"/>
    <col min="9476" max="9476" width="9.140625" style="38" bestFit="1" customWidth="1"/>
    <col min="9477" max="9477" width="10.7109375" style="38" customWidth="1"/>
    <col min="9478" max="9478" width="23.42578125" style="38" bestFit="1" customWidth="1"/>
    <col min="9479" max="9481" width="6.85546875" style="38" bestFit="1" customWidth="1"/>
    <col min="9482" max="9482" width="2.85546875" style="38" bestFit="1" customWidth="1"/>
    <col min="9483" max="9483" width="1.7109375" style="38" customWidth="1"/>
    <col min="9484" max="9484" width="6.42578125" style="38" bestFit="1" customWidth="1"/>
    <col min="9485" max="9485" width="5" style="38" bestFit="1" customWidth="1"/>
    <col min="9486" max="9486" width="6.28515625" style="38" bestFit="1" customWidth="1"/>
    <col min="9487" max="9487" width="2.85546875" style="38" bestFit="1" customWidth="1"/>
    <col min="9488" max="9488" width="2.85546875" style="38" customWidth="1"/>
    <col min="9489" max="9489" width="7.140625" style="38" bestFit="1" customWidth="1"/>
    <col min="9490" max="9490" width="5.42578125" style="38" bestFit="1" customWidth="1"/>
    <col min="9491" max="9491" width="6.42578125" style="38" bestFit="1" customWidth="1"/>
    <col min="9492" max="9492" width="2.140625" style="38" bestFit="1" customWidth="1"/>
    <col min="9493" max="9493" width="3.42578125" style="38" bestFit="1" customWidth="1"/>
    <col min="9494" max="9728" width="9.140625" style="38"/>
    <col min="9729" max="9729" width="12.7109375" style="38" customWidth="1"/>
    <col min="9730" max="9730" width="23.42578125" style="38" bestFit="1" customWidth="1"/>
    <col min="9731" max="9731" width="10.28515625" style="38" bestFit="1" customWidth="1"/>
    <col min="9732" max="9732" width="9.140625" style="38" bestFit="1" customWidth="1"/>
    <col min="9733" max="9733" width="10.7109375" style="38" customWidth="1"/>
    <col min="9734" max="9734" width="23.42578125" style="38" bestFit="1" customWidth="1"/>
    <col min="9735" max="9737" width="6.85546875" style="38" bestFit="1" customWidth="1"/>
    <col min="9738" max="9738" width="2.85546875" style="38" bestFit="1" customWidth="1"/>
    <col min="9739" max="9739" width="1.7109375" style="38" customWidth="1"/>
    <col min="9740" max="9740" width="6.42578125" style="38" bestFit="1" customWidth="1"/>
    <col min="9741" max="9741" width="5" style="38" bestFit="1" customWidth="1"/>
    <col min="9742" max="9742" width="6.28515625" style="38" bestFit="1" customWidth="1"/>
    <col min="9743" max="9743" width="2.85546875" style="38" bestFit="1" customWidth="1"/>
    <col min="9744" max="9744" width="2.85546875" style="38" customWidth="1"/>
    <col min="9745" max="9745" width="7.140625" style="38" bestFit="1" customWidth="1"/>
    <col min="9746" max="9746" width="5.42578125" style="38" bestFit="1" customWidth="1"/>
    <col min="9747" max="9747" width="6.42578125" style="38" bestFit="1" customWidth="1"/>
    <col min="9748" max="9748" width="2.140625" style="38" bestFit="1" customWidth="1"/>
    <col min="9749" max="9749" width="3.42578125" style="38" bestFit="1" customWidth="1"/>
    <col min="9750" max="9984" width="9.140625" style="38"/>
    <col min="9985" max="9985" width="12.7109375" style="38" customWidth="1"/>
    <col min="9986" max="9986" width="23.42578125" style="38" bestFit="1" customWidth="1"/>
    <col min="9987" max="9987" width="10.28515625" style="38" bestFit="1" customWidth="1"/>
    <col min="9988" max="9988" width="9.140625" style="38" bestFit="1" customWidth="1"/>
    <col min="9989" max="9989" width="10.7109375" style="38" customWidth="1"/>
    <col min="9990" max="9990" width="23.42578125" style="38" bestFit="1" customWidth="1"/>
    <col min="9991" max="9993" width="6.85546875" style="38" bestFit="1" customWidth="1"/>
    <col min="9994" max="9994" width="2.85546875" style="38" bestFit="1" customWidth="1"/>
    <col min="9995" max="9995" width="1.7109375" style="38" customWidth="1"/>
    <col min="9996" max="9996" width="6.42578125" style="38" bestFit="1" customWidth="1"/>
    <col min="9997" max="9997" width="5" style="38" bestFit="1" customWidth="1"/>
    <col min="9998" max="9998" width="6.28515625" style="38" bestFit="1" customWidth="1"/>
    <col min="9999" max="9999" width="2.85546875" style="38" bestFit="1" customWidth="1"/>
    <col min="10000" max="10000" width="2.85546875" style="38" customWidth="1"/>
    <col min="10001" max="10001" width="7.140625" style="38" bestFit="1" customWidth="1"/>
    <col min="10002" max="10002" width="5.42578125" style="38" bestFit="1" customWidth="1"/>
    <col min="10003" max="10003" width="6.42578125" style="38" bestFit="1" customWidth="1"/>
    <col min="10004" max="10004" width="2.140625" style="38" bestFit="1" customWidth="1"/>
    <col min="10005" max="10005" width="3.42578125" style="38" bestFit="1" customWidth="1"/>
    <col min="10006" max="10240" width="9.140625" style="38"/>
    <col min="10241" max="10241" width="12.7109375" style="38" customWidth="1"/>
    <col min="10242" max="10242" width="23.42578125" style="38" bestFit="1" customWidth="1"/>
    <col min="10243" max="10243" width="10.28515625" style="38" bestFit="1" customWidth="1"/>
    <col min="10244" max="10244" width="9.140625" style="38" bestFit="1" customWidth="1"/>
    <col min="10245" max="10245" width="10.7109375" style="38" customWidth="1"/>
    <col min="10246" max="10246" width="23.42578125" style="38" bestFit="1" customWidth="1"/>
    <col min="10247" max="10249" width="6.85546875" style="38" bestFit="1" customWidth="1"/>
    <col min="10250" max="10250" width="2.85546875" style="38" bestFit="1" customWidth="1"/>
    <col min="10251" max="10251" width="1.7109375" style="38" customWidth="1"/>
    <col min="10252" max="10252" width="6.42578125" style="38" bestFit="1" customWidth="1"/>
    <col min="10253" max="10253" width="5" style="38" bestFit="1" customWidth="1"/>
    <col min="10254" max="10254" width="6.28515625" style="38" bestFit="1" customWidth="1"/>
    <col min="10255" max="10255" width="2.85546875" style="38" bestFit="1" customWidth="1"/>
    <col min="10256" max="10256" width="2.85546875" style="38" customWidth="1"/>
    <col min="10257" max="10257" width="7.140625" style="38" bestFit="1" customWidth="1"/>
    <col min="10258" max="10258" width="5.42578125" style="38" bestFit="1" customWidth="1"/>
    <col min="10259" max="10259" width="6.42578125" style="38" bestFit="1" customWidth="1"/>
    <col min="10260" max="10260" width="2.140625" style="38" bestFit="1" customWidth="1"/>
    <col min="10261" max="10261" width="3.42578125" style="38" bestFit="1" customWidth="1"/>
    <col min="10262" max="10496" width="9.140625" style="38"/>
    <col min="10497" max="10497" width="12.7109375" style="38" customWidth="1"/>
    <col min="10498" max="10498" width="23.42578125" style="38" bestFit="1" customWidth="1"/>
    <col min="10499" max="10499" width="10.28515625" style="38" bestFit="1" customWidth="1"/>
    <col min="10500" max="10500" width="9.140625" style="38" bestFit="1" customWidth="1"/>
    <col min="10501" max="10501" width="10.7109375" style="38" customWidth="1"/>
    <col min="10502" max="10502" width="23.42578125" style="38" bestFit="1" customWidth="1"/>
    <col min="10503" max="10505" width="6.85546875" style="38" bestFit="1" customWidth="1"/>
    <col min="10506" max="10506" width="2.85546875" style="38" bestFit="1" customWidth="1"/>
    <col min="10507" max="10507" width="1.7109375" style="38" customWidth="1"/>
    <col min="10508" max="10508" width="6.42578125" style="38" bestFit="1" customWidth="1"/>
    <col min="10509" max="10509" width="5" style="38" bestFit="1" customWidth="1"/>
    <col min="10510" max="10510" width="6.28515625" style="38" bestFit="1" customWidth="1"/>
    <col min="10511" max="10511" width="2.85546875" style="38" bestFit="1" customWidth="1"/>
    <col min="10512" max="10512" width="2.85546875" style="38" customWidth="1"/>
    <col min="10513" max="10513" width="7.140625" style="38" bestFit="1" customWidth="1"/>
    <col min="10514" max="10514" width="5.42578125" style="38" bestFit="1" customWidth="1"/>
    <col min="10515" max="10515" width="6.42578125" style="38" bestFit="1" customWidth="1"/>
    <col min="10516" max="10516" width="2.140625" style="38" bestFit="1" customWidth="1"/>
    <col min="10517" max="10517" width="3.42578125" style="38" bestFit="1" customWidth="1"/>
    <col min="10518" max="10752" width="9.140625" style="38"/>
    <col min="10753" max="10753" width="12.7109375" style="38" customWidth="1"/>
    <col min="10754" max="10754" width="23.42578125" style="38" bestFit="1" customWidth="1"/>
    <col min="10755" max="10755" width="10.28515625" style="38" bestFit="1" customWidth="1"/>
    <col min="10756" max="10756" width="9.140625" style="38" bestFit="1" customWidth="1"/>
    <col min="10757" max="10757" width="10.7109375" style="38" customWidth="1"/>
    <col min="10758" max="10758" width="23.42578125" style="38" bestFit="1" customWidth="1"/>
    <col min="10759" max="10761" width="6.85546875" style="38" bestFit="1" customWidth="1"/>
    <col min="10762" max="10762" width="2.85546875" style="38" bestFit="1" customWidth="1"/>
    <col min="10763" max="10763" width="1.7109375" style="38" customWidth="1"/>
    <col min="10764" max="10764" width="6.42578125" style="38" bestFit="1" customWidth="1"/>
    <col min="10765" max="10765" width="5" style="38" bestFit="1" customWidth="1"/>
    <col min="10766" max="10766" width="6.28515625" style="38" bestFit="1" customWidth="1"/>
    <col min="10767" max="10767" width="2.85546875" style="38" bestFit="1" customWidth="1"/>
    <col min="10768" max="10768" width="2.85546875" style="38" customWidth="1"/>
    <col min="10769" max="10769" width="7.140625" style="38" bestFit="1" customWidth="1"/>
    <col min="10770" max="10770" width="5.42578125" style="38" bestFit="1" customWidth="1"/>
    <col min="10771" max="10771" width="6.42578125" style="38" bestFit="1" customWidth="1"/>
    <col min="10772" max="10772" width="2.140625" style="38" bestFit="1" customWidth="1"/>
    <col min="10773" max="10773" width="3.42578125" style="38" bestFit="1" customWidth="1"/>
    <col min="10774" max="11008" width="9.140625" style="38"/>
    <col min="11009" max="11009" width="12.7109375" style="38" customWidth="1"/>
    <col min="11010" max="11010" width="23.42578125" style="38" bestFit="1" customWidth="1"/>
    <col min="11011" max="11011" width="10.28515625" style="38" bestFit="1" customWidth="1"/>
    <col min="11012" max="11012" width="9.140625" style="38" bestFit="1" customWidth="1"/>
    <col min="11013" max="11013" width="10.7109375" style="38" customWidth="1"/>
    <col min="11014" max="11014" width="23.42578125" style="38" bestFit="1" customWidth="1"/>
    <col min="11015" max="11017" width="6.85546875" style="38" bestFit="1" customWidth="1"/>
    <col min="11018" max="11018" width="2.85546875" style="38" bestFit="1" customWidth="1"/>
    <col min="11019" max="11019" width="1.7109375" style="38" customWidth="1"/>
    <col min="11020" max="11020" width="6.42578125" style="38" bestFit="1" customWidth="1"/>
    <col min="11021" max="11021" width="5" style="38" bestFit="1" customWidth="1"/>
    <col min="11022" max="11022" width="6.28515625" style="38" bestFit="1" customWidth="1"/>
    <col min="11023" max="11023" width="2.85546875" style="38" bestFit="1" customWidth="1"/>
    <col min="11024" max="11024" width="2.85546875" style="38" customWidth="1"/>
    <col min="11025" max="11025" width="7.140625" style="38" bestFit="1" customWidth="1"/>
    <col min="11026" max="11026" width="5.42578125" style="38" bestFit="1" customWidth="1"/>
    <col min="11027" max="11027" width="6.42578125" style="38" bestFit="1" customWidth="1"/>
    <col min="11028" max="11028" width="2.140625" style="38" bestFit="1" customWidth="1"/>
    <col min="11029" max="11029" width="3.42578125" style="38" bestFit="1" customWidth="1"/>
    <col min="11030" max="11264" width="9.140625" style="38"/>
    <col min="11265" max="11265" width="12.7109375" style="38" customWidth="1"/>
    <col min="11266" max="11266" width="23.42578125" style="38" bestFit="1" customWidth="1"/>
    <col min="11267" max="11267" width="10.28515625" style="38" bestFit="1" customWidth="1"/>
    <col min="11268" max="11268" width="9.140625" style="38" bestFit="1" customWidth="1"/>
    <col min="11269" max="11269" width="10.7109375" style="38" customWidth="1"/>
    <col min="11270" max="11270" width="23.42578125" style="38" bestFit="1" customWidth="1"/>
    <col min="11271" max="11273" width="6.85546875" style="38" bestFit="1" customWidth="1"/>
    <col min="11274" max="11274" width="2.85546875" style="38" bestFit="1" customWidth="1"/>
    <col min="11275" max="11275" width="1.7109375" style="38" customWidth="1"/>
    <col min="11276" max="11276" width="6.42578125" style="38" bestFit="1" customWidth="1"/>
    <col min="11277" max="11277" width="5" style="38" bestFit="1" customWidth="1"/>
    <col min="11278" max="11278" width="6.28515625" style="38" bestFit="1" customWidth="1"/>
    <col min="11279" max="11279" width="2.85546875" style="38" bestFit="1" customWidth="1"/>
    <col min="11280" max="11280" width="2.85546875" style="38" customWidth="1"/>
    <col min="11281" max="11281" width="7.140625" style="38" bestFit="1" customWidth="1"/>
    <col min="11282" max="11282" width="5.42578125" style="38" bestFit="1" customWidth="1"/>
    <col min="11283" max="11283" width="6.42578125" style="38" bestFit="1" customWidth="1"/>
    <col min="11284" max="11284" width="2.140625" style="38" bestFit="1" customWidth="1"/>
    <col min="11285" max="11285" width="3.42578125" style="38" bestFit="1" customWidth="1"/>
    <col min="11286" max="11520" width="9.140625" style="38"/>
    <col min="11521" max="11521" width="12.7109375" style="38" customWidth="1"/>
    <col min="11522" max="11522" width="23.42578125" style="38" bestFit="1" customWidth="1"/>
    <col min="11523" max="11523" width="10.28515625" style="38" bestFit="1" customWidth="1"/>
    <col min="11524" max="11524" width="9.140625" style="38" bestFit="1" customWidth="1"/>
    <col min="11525" max="11525" width="10.7109375" style="38" customWidth="1"/>
    <col min="11526" max="11526" width="23.42578125" style="38" bestFit="1" customWidth="1"/>
    <col min="11527" max="11529" width="6.85546875" style="38" bestFit="1" customWidth="1"/>
    <col min="11530" max="11530" width="2.85546875" style="38" bestFit="1" customWidth="1"/>
    <col min="11531" max="11531" width="1.7109375" style="38" customWidth="1"/>
    <col min="11532" max="11532" width="6.42578125" style="38" bestFit="1" customWidth="1"/>
    <col min="11533" max="11533" width="5" style="38" bestFit="1" customWidth="1"/>
    <col min="11534" max="11534" width="6.28515625" style="38" bestFit="1" customWidth="1"/>
    <col min="11535" max="11535" width="2.85546875" style="38" bestFit="1" customWidth="1"/>
    <col min="11536" max="11536" width="2.85546875" style="38" customWidth="1"/>
    <col min="11537" max="11537" width="7.140625" style="38" bestFit="1" customWidth="1"/>
    <col min="11538" max="11538" width="5.42578125" style="38" bestFit="1" customWidth="1"/>
    <col min="11539" max="11539" width="6.42578125" style="38" bestFit="1" customWidth="1"/>
    <col min="11540" max="11540" width="2.140625" style="38" bestFit="1" customWidth="1"/>
    <col min="11541" max="11541" width="3.42578125" style="38" bestFit="1" customWidth="1"/>
    <col min="11542" max="11776" width="9.140625" style="38"/>
    <col min="11777" max="11777" width="12.7109375" style="38" customWidth="1"/>
    <col min="11778" max="11778" width="23.42578125" style="38" bestFit="1" customWidth="1"/>
    <col min="11779" max="11779" width="10.28515625" style="38" bestFit="1" customWidth="1"/>
    <col min="11780" max="11780" width="9.140625" style="38" bestFit="1" customWidth="1"/>
    <col min="11781" max="11781" width="10.7109375" style="38" customWidth="1"/>
    <col min="11782" max="11782" width="23.42578125" style="38" bestFit="1" customWidth="1"/>
    <col min="11783" max="11785" width="6.85546875" style="38" bestFit="1" customWidth="1"/>
    <col min="11786" max="11786" width="2.85546875" style="38" bestFit="1" customWidth="1"/>
    <col min="11787" max="11787" width="1.7109375" style="38" customWidth="1"/>
    <col min="11788" max="11788" width="6.42578125" style="38" bestFit="1" customWidth="1"/>
    <col min="11789" max="11789" width="5" style="38" bestFit="1" customWidth="1"/>
    <col min="11790" max="11790" width="6.28515625" style="38" bestFit="1" customWidth="1"/>
    <col min="11791" max="11791" width="2.85546875" style="38" bestFit="1" customWidth="1"/>
    <col min="11792" max="11792" width="2.85546875" style="38" customWidth="1"/>
    <col min="11793" max="11793" width="7.140625" style="38" bestFit="1" customWidth="1"/>
    <col min="11794" max="11794" width="5.42578125" style="38" bestFit="1" customWidth="1"/>
    <col min="11795" max="11795" width="6.42578125" style="38" bestFit="1" customWidth="1"/>
    <col min="11796" max="11796" width="2.140625" style="38" bestFit="1" customWidth="1"/>
    <col min="11797" max="11797" width="3.42578125" style="38" bestFit="1" customWidth="1"/>
    <col min="11798" max="12032" width="9.140625" style="38"/>
    <col min="12033" max="12033" width="12.7109375" style="38" customWidth="1"/>
    <col min="12034" max="12034" width="23.42578125" style="38" bestFit="1" customWidth="1"/>
    <col min="12035" max="12035" width="10.28515625" style="38" bestFit="1" customWidth="1"/>
    <col min="12036" max="12036" width="9.140625" style="38" bestFit="1" customWidth="1"/>
    <col min="12037" max="12037" width="10.7109375" style="38" customWidth="1"/>
    <col min="12038" max="12038" width="23.42578125" style="38" bestFit="1" customWidth="1"/>
    <col min="12039" max="12041" width="6.85546875" style="38" bestFit="1" customWidth="1"/>
    <col min="12042" max="12042" width="2.85546875" style="38" bestFit="1" customWidth="1"/>
    <col min="12043" max="12043" width="1.7109375" style="38" customWidth="1"/>
    <col min="12044" max="12044" width="6.42578125" style="38" bestFit="1" customWidth="1"/>
    <col min="12045" max="12045" width="5" style="38" bestFit="1" customWidth="1"/>
    <col min="12046" max="12046" width="6.28515625" style="38" bestFit="1" customWidth="1"/>
    <col min="12047" max="12047" width="2.85546875" style="38" bestFit="1" customWidth="1"/>
    <col min="12048" max="12048" width="2.85546875" style="38" customWidth="1"/>
    <col min="12049" max="12049" width="7.140625" style="38" bestFit="1" customWidth="1"/>
    <col min="12050" max="12050" width="5.42578125" style="38" bestFit="1" customWidth="1"/>
    <col min="12051" max="12051" width="6.42578125" style="38" bestFit="1" customWidth="1"/>
    <col min="12052" max="12052" width="2.140625" style="38" bestFit="1" customWidth="1"/>
    <col min="12053" max="12053" width="3.42578125" style="38" bestFit="1" customWidth="1"/>
    <col min="12054" max="12288" width="9.140625" style="38"/>
    <col min="12289" max="12289" width="12.7109375" style="38" customWidth="1"/>
    <col min="12290" max="12290" width="23.42578125" style="38" bestFit="1" customWidth="1"/>
    <col min="12291" max="12291" width="10.28515625" style="38" bestFit="1" customWidth="1"/>
    <col min="12292" max="12292" width="9.140625" style="38" bestFit="1" customWidth="1"/>
    <col min="12293" max="12293" width="10.7109375" style="38" customWidth="1"/>
    <col min="12294" max="12294" width="23.42578125" style="38" bestFit="1" customWidth="1"/>
    <col min="12295" max="12297" width="6.85546875" style="38" bestFit="1" customWidth="1"/>
    <col min="12298" max="12298" width="2.85546875" style="38" bestFit="1" customWidth="1"/>
    <col min="12299" max="12299" width="1.7109375" style="38" customWidth="1"/>
    <col min="12300" max="12300" width="6.42578125" style="38" bestFit="1" customWidth="1"/>
    <col min="12301" max="12301" width="5" style="38" bestFit="1" customWidth="1"/>
    <col min="12302" max="12302" width="6.28515625" style="38" bestFit="1" customWidth="1"/>
    <col min="12303" max="12303" width="2.85546875" style="38" bestFit="1" customWidth="1"/>
    <col min="12304" max="12304" width="2.85546875" style="38" customWidth="1"/>
    <col min="12305" max="12305" width="7.140625" style="38" bestFit="1" customWidth="1"/>
    <col min="12306" max="12306" width="5.42578125" style="38" bestFit="1" customWidth="1"/>
    <col min="12307" max="12307" width="6.42578125" style="38" bestFit="1" customWidth="1"/>
    <col min="12308" max="12308" width="2.140625" style="38" bestFit="1" customWidth="1"/>
    <col min="12309" max="12309" width="3.42578125" style="38" bestFit="1" customWidth="1"/>
    <col min="12310" max="12544" width="9.140625" style="38"/>
    <col min="12545" max="12545" width="12.7109375" style="38" customWidth="1"/>
    <col min="12546" max="12546" width="23.42578125" style="38" bestFit="1" customWidth="1"/>
    <col min="12547" max="12547" width="10.28515625" style="38" bestFit="1" customWidth="1"/>
    <col min="12548" max="12548" width="9.140625" style="38" bestFit="1" customWidth="1"/>
    <col min="12549" max="12549" width="10.7109375" style="38" customWidth="1"/>
    <col min="12550" max="12550" width="23.42578125" style="38" bestFit="1" customWidth="1"/>
    <col min="12551" max="12553" width="6.85546875" style="38" bestFit="1" customWidth="1"/>
    <col min="12554" max="12554" width="2.85546875" style="38" bestFit="1" customWidth="1"/>
    <col min="12555" max="12555" width="1.7109375" style="38" customWidth="1"/>
    <col min="12556" max="12556" width="6.42578125" style="38" bestFit="1" customWidth="1"/>
    <col min="12557" max="12557" width="5" style="38" bestFit="1" customWidth="1"/>
    <col min="12558" max="12558" width="6.28515625" style="38" bestFit="1" customWidth="1"/>
    <col min="12559" max="12559" width="2.85546875" style="38" bestFit="1" customWidth="1"/>
    <col min="12560" max="12560" width="2.85546875" style="38" customWidth="1"/>
    <col min="12561" max="12561" width="7.140625" style="38" bestFit="1" customWidth="1"/>
    <col min="12562" max="12562" width="5.42578125" style="38" bestFit="1" customWidth="1"/>
    <col min="12563" max="12563" width="6.42578125" style="38" bestFit="1" customWidth="1"/>
    <col min="12564" max="12564" width="2.140625" style="38" bestFit="1" customWidth="1"/>
    <col min="12565" max="12565" width="3.42578125" style="38" bestFit="1" customWidth="1"/>
    <col min="12566" max="12800" width="9.140625" style="38"/>
    <col min="12801" max="12801" width="12.7109375" style="38" customWidth="1"/>
    <col min="12802" max="12802" width="23.42578125" style="38" bestFit="1" customWidth="1"/>
    <col min="12803" max="12803" width="10.28515625" style="38" bestFit="1" customWidth="1"/>
    <col min="12804" max="12804" width="9.140625" style="38" bestFit="1" customWidth="1"/>
    <col min="12805" max="12805" width="10.7109375" style="38" customWidth="1"/>
    <col min="12806" max="12806" width="23.42578125" style="38" bestFit="1" customWidth="1"/>
    <col min="12807" max="12809" width="6.85546875" style="38" bestFit="1" customWidth="1"/>
    <col min="12810" max="12810" width="2.85546875" style="38" bestFit="1" customWidth="1"/>
    <col min="12811" max="12811" width="1.7109375" style="38" customWidth="1"/>
    <col min="12812" max="12812" width="6.42578125" style="38" bestFit="1" customWidth="1"/>
    <col min="12813" max="12813" width="5" style="38" bestFit="1" customWidth="1"/>
    <col min="12814" max="12814" width="6.28515625" style="38" bestFit="1" customWidth="1"/>
    <col min="12815" max="12815" width="2.85546875" style="38" bestFit="1" customWidth="1"/>
    <col min="12816" max="12816" width="2.85546875" style="38" customWidth="1"/>
    <col min="12817" max="12817" width="7.140625" style="38" bestFit="1" customWidth="1"/>
    <col min="12818" max="12818" width="5.42578125" style="38" bestFit="1" customWidth="1"/>
    <col min="12819" max="12819" width="6.42578125" style="38" bestFit="1" customWidth="1"/>
    <col min="12820" max="12820" width="2.140625" style="38" bestFit="1" customWidth="1"/>
    <col min="12821" max="12821" width="3.42578125" style="38" bestFit="1" customWidth="1"/>
    <col min="12822" max="13056" width="9.140625" style="38"/>
    <col min="13057" max="13057" width="12.7109375" style="38" customWidth="1"/>
    <col min="13058" max="13058" width="23.42578125" style="38" bestFit="1" customWidth="1"/>
    <col min="13059" max="13059" width="10.28515625" style="38" bestFit="1" customWidth="1"/>
    <col min="13060" max="13060" width="9.140625" style="38" bestFit="1" customWidth="1"/>
    <col min="13061" max="13061" width="10.7109375" style="38" customWidth="1"/>
    <col min="13062" max="13062" width="23.42578125" style="38" bestFit="1" customWidth="1"/>
    <col min="13063" max="13065" width="6.85546875" style="38" bestFit="1" customWidth="1"/>
    <col min="13066" max="13066" width="2.85546875" style="38" bestFit="1" customWidth="1"/>
    <col min="13067" max="13067" width="1.7109375" style="38" customWidth="1"/>
    <col min="13068" max="13068" width="6.42578125" style="38" bestFit="1" customWidth="1"/>
    <col min="13069" max="13069" width="5" style="38" bestFit="1" customWidth="1"/>
    <col min="13070" max="13070" width="6.28515625" style="38" bestFit="1" customWidth="1"/>
    <col min="13071" max="13071" width="2.85546875" style="38" bestFit="1" customWidth="1"/>
    <col min="13072" max="13072" width="2.85546875" style="38" customWidth="1"/>
    <col min="13073" max="13073" width="7.140625" style="38" bestFit="1" customWidth="1"/>
    <col min="13074" max="13074" width="5.42578125" style="38" bestFit="1" customWidth="1"/>
    <col min="13075" max="13075" width="6.42578125" style="38" bestFit="1" customWidth="1"/>
    <col min="13076" max="13076" width="2.140625" style="38" bestFit="1" customWidth="1"/>
    <col min="13077" max="13077" width="3.42578125" style="38" bestFit="1" customWidth="1"/>
    <col min="13078" max="13312" width="9.140625" style="38"/>
    <col min="13313" max="13313" width="12.7109375" style="38" customWidth="1"/>
    <col min="13314" max="13314" width="23.42578125" style="38" bestFit="1" customWidth="1"/>
    <col min="13315" max="13315" width="10.28515625" style="38" bestFit="1" customWidth="1"/>
    <col min="13316" max="13316" width="9.140625" style="38" bestFit="1" customWidth="1"/>
    <col min="13317" max="13317" width="10.7109375" style="38" customWidth="1"/>
    <col min="13318" max="13318" width="23.42578125" style="38" bestFit="1" customWidth="1"/>
    <col min="13319" max="13321" width="6.85546875" style="38" bestFit="1" customWidth="1"/>
    <col min="13322" max="13322" width="2.85546875" style="38" bestFit="1" customWidth="1"/>
    <col min="13323" max="13323" width="1.7109375" style="38" customWidth="1"/>
    <col min="13324" max="13324" width="6.42578125" style="38" bestFit="1" customWidth="1"/>
    <col min="13325" max="13325" width="5" style="38" bestFit="1" customWidth="1"/>
    <col min="13326" max="13326" width="6.28515625" style="38" bestFit="1" customWidth="1"/>
    <col min="13327" max="13327" width="2.85546875" style="38" bestFit="1" customWidth="1"/>
    <col min="13328" max="13328" width="2.85546875" style="38" customWidth="1"/>
    <col min="13329" max="13329" width="7.140625" style="38" bestFit="1" customWidth="1"/>
    <col min="13330" max="13330" width="5.42578125" style="38" bestFit="1" customWidth="1"/>
    <col min="13331" max="13331" width="6.42578125" style="38" bestFit="1" customWidth="1"/>
    <col min="13332" max="13332" width="2.140625" style="38" bestFit="1" customWidth="1"/>
    <col min="13333" max="13333" width="3.42578125" style="38" bestFit="1" customWidth="1"/>
    <col min="13334" max="13568" width="9.140625" style="38"/>
    <col min="13569" max="13569" width="12.7109375" style="38" customWidth="1"/>
    <col min="13570" max="13570" width="23.42578125" style="38" bestFit="1" customWidth="1"/>
    <col min="13571" max="13571" width="10.28515625" style="38" bestFit="1" customWidth="1"/>
    <col min="13572" max="13572" width="9.140625" style="38" bestFit="1" customWidth="1"/>
    <col min="13573" max="13573" width="10.7109375" style="38" customWidth="1"/>
    <col min="13574" max="13574" width="23.42578125" style="38" bestFit="1" customWidth="1"/>
    <col min="13575" max="13577" width="6.85546875" style="38" bestFit="1" customWidth="1"/>
    <col min="13578" max="13578" width="2.85546875" style="38" bestFit="1" customWidth="1"/>
    <col min="13579" max="13579" width="1.7109375" style="38" customWidth="1"/>
    <col min="13580" max="13580" width="6.42578125" style="38" bestFit="1" customWidth="1"/>
    <col min="13581" max="13581" width="5" style="38" bestFit="1" customWidth="1"/>
    <col min="13582" max="13582" width="6.28515625" style="38" bestFit="1" customWidth="1"/>
    <col min="13583" max="13583" width="2.85546875" style="38" bestFit="1" customWidth="1"/>
    <col min="13584" max="13584" width="2.85546875" style="38" customWidth="1"/>
    <col min="13585" max="13585" width="7.140625" style="38" bestFit="1" customWidth="1"/>
    <col min="13586" max="13586" width="5.42578125" style="38" bestFit="1" customWidth="1"/>
    <col min="13587" max="13587" width="6.42578125" style="38" bestFit="1" customWidth="1"/>
    <col min="13588" max="13588" width="2.140625" style="38" bestFit="1" customWidth="1"/>
    <col min="13589" max="13589" width="3.42578125" style="38" bestFit="1" customWidth="1"/>
    <col min="13590" max="13824" width="9.140625" style="38"/>
    <col min="13825" max="13825" width="12.7109375" style="38" customWidth="1"/>
    <col min="13826" max="13826" width="23.42578125" style="38" bestFit="1" customWidth="1"/>
    <col min="13827" max="13827" width="10.28515625" style="38" bestFit="1" customWidth="1"/>
    <col min="13828" max="13828" width="9.140625" style="38" bestFit="1" customWidth="1"/>
    <col min="13829" max="13829" width="10.7109375" style="38" customWidth="1"/>
    <col min="13830" max="13830" width="23.42578125" style="38" bestFit="1" customWidth="1"/>
    <col min="13831" max="13833" width="6.85546875" style="38" bestFit="1" customWidth="1"/>
    <col min="13834" max="13834" width="2.85546875" style="38" bestFit="1" customWidth="1"/>
    <col min="13835" max="13835" width="1.7109375" style="38" customWidth="1"/>
    <col min="13836" max="13836" width="6.42578125" style="38" bestFit="1" customWidth="1"/>
    <col min="13837" max="13837" width="5" style="38" bestFit="1" customWidth="1"/>
    <col min="13838" max="13838" width="6.28515625" style="38" bestFit="1" customWidth="1"/>
    <col min="13839" max="13839" width="2.85546875" style="38" bestFit="1" customWidth="1"/>
    <col min="13840" max="13840" width="2.85546875" style="38" customWidth="1"/>
    <col min="13841" max="13841" width="7.140625" style="38" bestFit="1" customWidth="1"/>
    <col min="13842" max="13842" width="5.42578125" style="38" bestFit="1" customWidth="1"/>
    <col min="13843" max="13843" width="6.42578125" style="38" bestFit="1" customWidth="1"/>
    <col min="13844" max="13844" width="2.140625" style="38" bestFit="1" customWidth="1"/>
    <col min="13845" max="13845" width="3.42578125" style="38" bestFit="1" customWidth="1"/>
    <col min="13846" max="14080" width="9.140625" style="38"/>
    <col min="14081" max="14081" width="12.7109375" style="38" customWidth="1"/>
    <col min="14082" max="14082" width="23.42578125" style="38" bestFit="1" customWidth="1"/>
    <col min="14083" max="14083" width="10.28515625" style="38" bestFit="1" customWidth="1"/>
    <col min="14084" max="14084" width="9.140625" style="38" bestFit="1" customWidth="1"/>
    <col min="14085" max="14085" width="10.7109375" style="38" customWidth="1"/>
    <col min="14086" max="14086" width="23.42578125" style="38" bestFit="1" customWidth="1"/>
    <col min="14087" max="14089" width="6.85546875" style="38" bestFit="1" customWidth="1"/>
    <col min="14090" max="14090" width="2.85546875" style="38" bestFit="1" customWidth="1"/>
    <col min="14091" max="14091" width="1.7109375" style="38" customWidth="1"/>
    <col min="14092" max="14092" width="6.42578125" style="38" bestFit="1" customWidth="1"/>
    <col min="14093" max="14093" width="5" style="38" bestFit="1" customWidth="1"/>
    <col min="14094" max="14094" width="6.28515625" style="38" bestFit="1" customWidth="1"/>
    <col min="14095" max="14095" width="2.85546875" style="38" bestFit="1" customWidth="1"/>
    <col min="14096" max="14096" width="2.85546875" style="38" customWidth="1"/>
    <col min="14097" max="14097" width="7.140625" style="38" bestFit="1" customWidth="1"/>
    <col min="14098" max="14098" width="5.42578125" style="38" bestFit="1" customWidth="1"/>
    <col min="14099" max="14099" width="6.42578125" style="38" bestFit="1" customWidth="1"/>
    <col min="14100" max="14100" width="2.140625" style="38" bestFit="1" customWidth="1"/>
    <col min="14101" max="14101" width="3.42578125" style="38" bestFit="1" customWidth="1"/>
    <col min="14102" max="14336" width="9.140625" style="38"/>
    <col min="14337" max="14337" width="12.7109375" style="38" customWidth="1"/>
    <col min="14338" max="14338" width="23.42578125" style="38" bestFit="1" customWidth="1"/>
    <col min="14339" max="14339" width="10.28515625" style="38" bestFit="1" customWidth="1"/>
    <col min="14340" max="14340" width="9.140625" style="38" bestFit="1" customWidth="1"/>
    <col min="14341" max="14341" width="10.7109375" style="38" customWidth="1"/>
    <col min="14342" max="14342" width="23.42578125" style="38" bestFit="1" customWidth="1"/>
    <col min="14343" max="14345" width="6.85546875" style="38" bestFit="1" customWidth="1"/>
    <col min="14346" max="14346" width="2.85546875" style="38" bestFit="1" customWidth="1"/>
    <col min="14347" max="14347" width="1.7109375" style="38" customWidth="1"/>
    <col min="14348" max="14348" width="6.42578125" style="38" bestFit="1" customWidth="1"/>
    <col min="14349" max="14349" width="5" style="38" bestFit="1" customWidth="1"/>
    <col min="14350" max="14350" width="6.28515625" style="38" bestFit="1" customWidth="1"/>
    <col min="14351" max="14351" width="2.85546875" style="38" bestFit="1" customWidth="1"/>
    <col min="14352" max="14352" width="2.85546875" style="38" customWidth="1"/>
    <col min="14353" max="14353" width="7.140625" style="38" bestFit="1" customWidth="1"/>
    <col min="14354" max="14354" width="5.42578125" style="38" bestFit="1" customWidth="1"/>
    <col min="14355" max="14355" width="6.42578125" style="38" bestFit="1" customWidth="1"/>
    <col min="14356" max="14356" width="2.140625" style="38" bestFit="1" customWidth="1"/>
    <col min="14357" max="14357" width="3.42578125" style="38" bestFit="1" customWidth="1"/>
    <col min="14358" max="14592" width="9.140625" style="38"/>
    <col min="14593" max="14593" width="12.7109375" style="38" customWidth="1"/>
    <col min="14594" max="14594" width="23.42578125" style="38" bestFit="1" customWidth="1"/>
    <col min="14595" max="14595" width="10.28515625" style="38" bestFit="1" customWidth="1"/>
    <col min="14596" max="14596" width="9.140625" style="38" bestFit="1" customWidth="1"/>
    <col min="14597" max="14597" width="10.7109375" style="38" customWidth="1"/>
    <col min="14598" max="14598" width="23.42578125" style="38" bestFit="1" customWidth="1"/>
    <col min="14599" max="14601" width="6.85546875" style="38" bestFit="1" customWidth="1"/>
    <col min="14602" max="14602" width="2.85546875" style="38" bestFit="1" customWidth="1"/>
    <col min="14603" max="14603" width="1.7109375" style="38" customWidth="1"/>
    <col min="14604" max="14604" width="6.42578125" style="38" bestFit="1" customWidth="1"/>
    <col min="14605" max="14605" width="5" style="38" bestFit="1" customWidth="1"/>
    <col min="14606" max="14606" width="6.28515625" style="38" bestFit="1" customWidth="1"/>
    <col min="14607" max="14607" width="2.85546875" style="38" bestFit="1" customWidth="1"/>
    <col min="14608" max="14608" width="2.85546875" style="38" customWidth="1"/>
    <col min="14609" max="14609" width="7.140625" style="38" bestFit="1" customWidth="1"/>
    <col min="14610" max="14610" width="5.42578125" style="38" bestFit="1" customWidth="1"/>
    <col min="14611" max="14611" width="6.42578125" style="38" bestFit="1" customWidth="1"/>
    <col min="14612" max="14612" width="2.140625" style="38" bestFit="1" customWidth="1"/>
    <col min="14613" max="14613" width="3.42578125" style="38" bestFit="1" customWidth="1"/>
    <col min="14614" max="14848" width="9.140625" style="38"/>
    <col min="14849" max="14849" width="12.7109375" style="38" customWidth="1"/>
    <col min="14850" max="14850" width="23.42578125" style="38" bestFit="1" customWidth="1"/>
    <col min="14851" max="14851" width="10.28515625" style="38" bestFit="1" customWidth="1"/>
    <col min="14852" max="14852" width="9.140625" style="38" bestFit="1" customWidth="1"/>
    <col min="14853" max="14853" width="10.7109375" style="38" customWidth="1"/>
    <col min="14854" max="14854" width="23.42578125" style="38" bestFit="1" customWidth="1"/>
    <col min="14855" max="14857" width="6.85546875" style="38" bestFit="1" customWidth="1"/>
    <col min="14858" max="14858" width="2.85546875" style="38" bestFit="1" customWidth="1"/>
    <col min="14859" max="14859" width="1.7109375" style="38" customWidth="1"/>
    <col min="14860" max="14860" width="6.42578125" style="38" bestFit="1" customWidth="1"/>
    <col min="14861" max="14861" width="5" style="38" bestFit="1" customWidth="1"/>
    <col min="14862" max="14862" width="6.28515625" style="38" bestFit="1" customWidth="1"/>
    <col min="14863" max="14863" width="2.85546875" style="38" bestFit="1" customWidth="1"/>
    <col min="14864" max="14864" width="2.85546875" style="38" customWidth="1"/>
    <col min="14865" max="14865" width="7.140625" style="38" bestFit="1" customWidth="1"/>
    <col min="14866" max="14866" width="5.42578125" style="38" bestFit="1" customWidth="1"/>
    <col min="14867" max="14867" width="6.42578125" style="38" bestFit="1" customWidth="1"/>
    <col min="14868" max="14868" width="2.140625" style="38" bestFit="1" customWidth="1"/>
    <col min="14869" max="14869" width="3.42578125" style="38" bestFit="1" customWidth="1"/>
    <col min="14870" max="15104" width="9.140625" style="38"/>
    <col min="15105" max="15105" width="12.7109375" style="38" customWidth="1"/>
    <col min="15106" max="15106" width="23.42578125" style="38" bestFit="1" customWidth="1"/>
    <col min="15107" max="15107" width="10.28515625" style="38" bestFit="1" customWidth="1"/>
    <col min="15108" max="15108" width="9.140625" style="38" bestFit="1" customWidth="1"/>
    <col min="15109" max="15109" width="10.7109375" style="38" customWidth="1"/>
    <col min="15110" max="15110" width="23.42578125" style="38" bestFit="1" customWidth="1"/>
    <col min="15111" max="15113" width="6.85546875" style="38" bestFit="1" customWidth="1"/>
    <col min="15114" max="15114" width="2.85546875" style="38" bestFit="1" customWidth="1"/>
    <col min="15115" max="15115" width="1.7109375" style="38" customWidth="1"/>
    <col min="15116" max="15116" width="6.42578125" style="38" bestFit="1" customWidth="1"/>
    <col min="15117" max="15117" width="5" style="38" bestFit="1" customWidth="1"/>
    <col min="15118" max="15118" width="6.28515625" style="38" bestFit="1" customWidth="1"/>
    <col min="15119" max="15119" width="2.85546875" style="38" bestFit="1" customWidth="1"/>
    <col min="15120" max="15120" width="2.85546875" style="38" customWidth="1"/>
    <col min="15121" max="15121" width="7.140625" style="38" bestFit="1" customWidth="1"/>
    <col min="15122" max="15122" width="5.42578125" style="38" bestFit="1" customWidth="1"/>
    <col min="15123" max="15123" width="6.42578125" style="38" bestFit="1" customWidth="1"/>
    <col min="15124" max="15124" width="2.140625" style="38" bestFit="1" customWidth="1"/>
    <col min="15125" max="15125" width="3.42578125" style="38" bestFit="1" customWidth="1"/>
    <col min="15126" max="15360" width="9.140625" style="38"/>
    <col min="15361" max="15361" width="12.7109375" style="38" customWidth="1"/>
    <col min="15362" max="15362" width="23.42578125" style="38" bestFit="1" customWidth="1"/>
    <col min="15363" max="15363" width="10.28515625" style="38" bestFit="1" customWidth="1"/>
    <col min="15364" max="15364" width="9.140625" style="38" bestFit="1" customWidth="1"/>
    <col min="15365" max="15365" width="10.7109375" style="38" customWidth="1"/>
    <col min="15366" max="15366" width="23.42578125" style="38" bestFit="1" customWidth="1"/>
    <col min="15367" max="15369" width="6.85546875" style="38" bestFit="1" customWidth="1"/>
    <col min="15370" max="15370" width="2.85546875" style="38" bestFit="1" customWidth="1"/>
    <col min="15371" max="15371" width="1.7109375" style="38" customWidth="1"/>
    <col min="15372" max="15372" width="6.42578125" style="38" bestFit="1" customWidth="1"/>
    <col min="15373" max="15373" width="5" style="38" bestFit="1" customWidth="1"/>
    <col min="15374" max="15374" width="6.28515625" style="38" bestFit="1" customWidth="1"/>
    <col min="15375" max="15375" width="2.85546875" style="38" bestFit="1" customWidth="1"/>
    <col min="15376" max="15376" width="2.85546875" style="38" customWidth="1"/>
    <col min="15377" max="15377" width="7.140625" style="38" bestFit="1" customWidth="1"/>
    <col min="15378" max="15378" width="5.42578125" style="38" bestFit="1" customWidth="1"/>
    <col min="15379" max="15379" width="6.42578125" style="38" bestFit="1" customWidth="1"/>
    <col min="15380" max="15380" width="2.140625" style="38" bestFit="1" customWidth="1"/>
    <col min="15381" max="15381" width="3.42578125" style="38" bestFit="1" customWidth="1"/>
    <col min="15382" max="15616" width="9.140625" style="38"/>
    <col min="15617" max="15617" width="12.7109375" style="38" customWidth="1"/>
    <col min="15618" max="15618" width="23.42578125" style="38" bestFit="1" customWidth="1"/>
    <col min="15619" max="15619" width="10.28515625" style="38" bestFit="1" customWidth="1"/>
    <col min="15620" max="15620" width="9.140625" style="38" bestFit="1" customWidth="1"/>
    <col min="15621" max="15621" width="10.7109375" style="38" customWidth="1"/>
    <col min="15622" max="15622" width="23.42578125" style="38" bestFit="1" customWidth="1"/>
    <col min="15623" max="15625" width="6.85546875" style="38" bestFit="1" customWidth="1"/>
    <col min="15626" max="15626" width="2.85546875" style="38" bestFit="1" customWidth="1"/>
    <col min="15627" max="15627" width="1.7109375" style="38" customWidth="1"/>
    <col min="15628" max="15628" width="6.42578125" style="38" bestFit="1" customWidth="1"/>
    <col min="15629" max="15629" width="5" style="38" bestFit="1" customWidth="1"/>
    <col min="15630" max="15630" width="6.28515625" style="38" bestFit="1" customWidth="1"/>
    <col min="15631" max="15631" width="2.85546875" style="38" bestFit="1" customWidth="1"/>
    <col min="15632" max="15632" width="2.85546875" style="38" customWidth="1"/>
    <col min="15633" max="15633" width="7.140625" style="38" bestFit="1" customWidth="1"/>
    <col min="15634" max="15634" width="5.42578125" style="38" bestFit="1" customWidth="1"/>
    <col min="15635" max="15635" width="6.42578125" style="38" bestFit="1" customWidth="1"/>
    <col min="15636" max="15636" width="2.140625" style="38" bestFit="1" customWidth="1"/>
    <col min="15637" max="15637" width="3.42578125" style="38" bestFit="1" customWidth="1"/>
    <col min="15638" max="15872" width="9.140625" style="38"/>
    <col min="15873" max="15873" width="12.7109375" style="38" customWidth="1"/>
    <col min="15874" max="15874" width="23.42578125" style="38" bestFit="1" customWidth="1"/>
    <col min="15875" max="15875" width="10.28515625" style="38" bestFit="1" customWidth="1"/>
    <col min="15876" max="15876" width="9.140625" style="38" bestFit="1" customWidth="1"/>
    <col min="15877" max="15877" width="10.7109375" style="38" customWidth="1"/>
    <col min="15878" max="15878" width="23.42578125" style="38" bestFit="1" customWidth="1"/>
    <col min="15879" max="15881" width="6.85546875" style="38" bestFit="1" customWidth="1"/>
    <col min="15882" max="15882" width="2.85546875" style="38" bestFit="1" customWidth="1"/>
    <col min="15883" max="15883" width="1.7109375" style="38" customWidth="1"/>
    <col min="15884" max="15884" width="6.42578125" style="38" bestFit="1" customWidth="1"/>
    <col min="15885" max="15885" width="5" style="38" bestFit="1" customWidth="1"/>
    <col min="15886" max="15886" width="6.28515625" style="38" bestFit="1" customWidth="1"/>
    <col min="15887" max="15887" width="2.85546875" style="38" bestFit="1" customWidth="1"/>
    <col min="15888" max="15888" width="2.85546875" style="38" customWidth="1"/>
    <col min="15889" max="15889" width="7.140625" style="38" bestFit="1" customWidth="1"/>
    <col min="15890" max="15890" width="5.42578125" style="38" bestFit="1" customWidth="1"/>
    <col min="15891" max="15891" width="6.42578125" style="38" bestFit="1" customWidth="1"/>
    <col min="15892" max="15892" width="2.140625" style="38" bestFit="1" customWidth="1"/>
    <col min="15893" max="15893" width="3.42578125" style="38" bestFit="1" customWidth="1"/>
    <col min="15894" max="16128" width="9.140625" style="38"/>
    <col min="16129" max="16129" width="12.7109375" style="38" customWidth="1"/>
    <col min="16130" max="16130" width="23.42578125" style="38" bestFit="1" customWidth="1"/>
    <col min="16131" max="16131" width="10.28515625" style="38" bestFit="1" customWidth="1"/>
    <col min="16132" max="16132" width="9.140625" style="38" bestFit="1" customWidth="1"/>
    <col min="16133" max="16133" width="10.7109375" style="38" customWidth="1"/>
    <col min="16134" max="16134" width="23.42578125" style="38" bestFit="1" customWidth="1"/>
    <col min="16135" max="16137" width="6.85546875" style="38" bestFit="1" customWidth="1"/>
    <col min="16138" max="16138" width="2.85546875" style="38" bestFit="1" customWidth="1"/>
    <col min="16139" max="16139" width="1.7109375" style="38" customWidth="1"/>
    <col min="16140" max="16140" width="6.42578125" style="38" bestFit="1" customWidth="1"/>
    <col min="16141" max="16141" width="5" style="38" bestFit="1" customWidth="1"/>
    <col min="16142" max="16142" width="6.28515625" style="38" bestFit="1" customWidth="1"/>
    <col min="16143" max="16143" width="2.85546875" style="38" bestFit="1" customWidth="1"/>
    <col min="16144" max="16144" width="2.85546875" style="38" customWidth="1"/>
    <col min="16145" max="16145" width="7.140625" style="38" bestFit="1" customWidth="1"/>
    <col min="16146" max="16146" width="5.42578125" style="38" bestFit="1" customWidth="1"/>
    <col min="16147" max="16147" width="6.42578125" style="38" bestFit="1" customWidth="1"/>
    <col min="16148" max="16148" width="2.140625" style="38" bestFit="1" customWidth="1"/>
    <col min="16149" max="16149" width="3.42578125" style="38" bestFit="1" customWidth="1"/>
    <col min="16150" max="16384" width="9.140625" style="38"/>
  </cols>
  <sheetData>
    <row r="1" spans="1:21">
      <c r="A1" s="41"/>
      <c r="B1" s="40"/>
      <c r="C1" s="40"/>
      <c r="D1" s="40"/>
      <c r="E1" s="40"/>
      <c r="F1" s="40"/>
      <c r="G1" s="37"/>
      <c r="H1" s="37"/>
      <c r="I1" s="37"/>
      <c r="J1" s="37"/>
      <c r="K1" s="37"/>
      <c r="L1" s="37"/>
      <c r="M1" s="37"/>
      <c r="N1" s="37"/>
      <c r="O1" s="37"/>
      <c r="P1" s="39"/>
    </row>
    <row r="2" spans="1:21" ht="20.25">
      <c r="A2" s="328" t="s">
        <v>189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30"/>
    </row>
    <row r="3" spans="1:21" ht="20.25">
      <c r="A3" s="328" t="s">
        <v>190</v>
      </c>
      <c r="B3" s="331"/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2"/>
    </row>
    <row r="4" spans="1:2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21">
      <c r="A5" s="42" t="s">
        <v>111</v>
      </c>
      <c r="B5" s="43"/>
      <c r="C5" s="44" t="s">
        <v>135</v>
      </c>
      <c r="D5" s="44" t="s">
        <v>112</v>
      </c>
      <c r="E5" s="40"/>
      <c r="F5" s="40"/>
      <c r="G5" s="40"/>
      <c r="H5" s="40"/>
      <c r="I5" s="40"/>
      <c r="J5" s="37"/>
      <c r="K5" s="37"/>
      <c r="L5" s="37"/>
      <c r="M5" s="37"/>
      <c r="N5" s="37"/>
      <c r="O5" s="37"/>
      <c r="P5" s="39"/>
    </row>
    <row r="6" spans="1:21" ht="38.25">
      <c r="A6" s="325" t="s">
        <v>113</v>
      </c>
      <c r="B6" s="326"/>
      <c r="C6" s="66">
        <v>0.02</v>
      </c>
      <c r="D6" s="45" t="str">
        <f>IF(C6=0," ",IF(C6&lt;=I11,"ok","erro"))</f>
        <v>ok</v>
      </c>
      <c r="E6" s="40"/>
      <c r="F6" s="46" t="s">
        <v>114</v>
      </c>
      <c r="G6" s="46" t="s">
        <v>115</v>
      </c>
      <c r="H6" s="46" t="s">
        <v>116</v>
      </c>
      <c r="I6" s="46" t="s">
        <v>117</v>
      </c>
      <c r="J6" s="37"/>
      <c r="K6" s="37"/>
      <c r="L6" s="37"/>
      <c r="M6" s="37"/>
      <c r="N6" s="37"/>
      <c r="O6" s="37"/>
      <c r="P6" s="39"/>
    </row>
    <row r="7" spans="1:21">
      <c r="A7" s="325" t="s">
        <v>118</v>
      </c>
      <c r="B7" s="326"/>
      <c r="C7" s="66">
        <v>0.01</v>
      </c>
      <c r="D7" s="45" t="str">
        <f>IF(C7=0," ",IF(C7&lt;=I7,"ok", "erro"))</f>
        <v>ok</v>
      </c>
      <c r="E7" s="40"/>
      <c r="F7" s="47" t="s">
        <v>46</v>
      </c>
      <c r="G7" s="48">
        <v>0.03</v>
      </c>
      <c r="H7" s="48">
        <v>0.04</v>
      </c>
      <c r="I7" s="48">
        <v>5.5E-2</v>
      </c>
      <c r="J7" s="37"/>
      <c r="K7" s="37"/>
      <c r="L7" s="49"/>
      <c r="M7" s="37"/>
      <c r="N7" s="37"/>
      <c r="O7" s="37"/>
      <c r="P7" s="39"/>
    </row>
    <row r="8" spans="1:21">
      <c r="A8" s="325" t="s">
        <v>119</v>
      </c>
      <c r="B8" s="326"/>
      <c r="C8" s="66">
        <v>5.0000000000000001E-3</v>
      </c>
      <c r="D8" s="45" t="str">
        <f>IF(C8=0," ",IF(C8&lt;=I10,"ok", "erro"))</f>
        <v>ok</v>
      </c>
      <c r="E8" s="40"/>
      <c r="F8" s="47" t="s">
        <v>120</v>
      </c>
      <c r="G8" s="48">
        <v>8.0000000000000002E-3</v>
      </c>
      <c r="H8" s="48">
        <v>8.0000000000000002E-3</v>
      </c>
      <c r="I8" s="48">
        <v>0.01</v>
      </c>
      <c r="J8" s="37"/>
      <c r="K8" s="37"/>
      <c r="L8" s="49"/>
      <c r="M8" s="37"/>
      <c r="N8" s="37"/>
      <c r="O8" s="37"/>
      <c r="P8" s="39"/>
    </row>
    <row r="9" spans="1:21">
      <c r="A9" s="325" t="s">
        <v>121</v>
      </c>
      <c r="B9" s="326"/>
      <c r="C9" s="66">
        <v>0.05</v>
      </c>
      <c r="D9" s="50">
        <v>1</v>
      </c>
      <c r="E9" s="40"/>
      <c r="F9" s="47" t="s">
        <v>49</v>
      </c>
      <c r="G9" s="48">
        <v>9.7000000000000003E-3</v>
      </c>
      <c r="H9" s="48">
        <v>1.2699999999999999E-2</v>
      </c>
      <c r="I9" s="48">
        <v>1.2699999999999999E-2</v>
      </c>
      <c r="J9" s="37"/>
      <c r="K9" s="37"/>
      <c r="L9" s="49"/>
      <c r="M9" s="37"/>
      <c r="N9" s="37"/>
      <c r="O9" s="37"/>
      <c r="P9" s="39"/>
    </row>
    <row r="10" spans="1:21">
      <c r="A10" s="325" t="s">
        <v>51</v>
      </c>
      <c r="B10" s="326"/>
      <c r="C10" s="66">
        <v>0.03</v>
      </c>
      <c r="D10" s="45"/>
      <c r="E10" s="40"/>
      <c r="F10" s="47" t="s">
        <v>48</v>
      </c>
      <c r="G10" s="48">
        <v>5.8999999999999999E-3</v>
      </c>
      <c r="H10" s="48">
        <v>1.23E-2</v>
      </c>
      <c r="I10" s="48">
        <v>1.3899999999999999E-2</v>
      </c>
      <c r="J10" s="37"/>
      <c r="K10" s="37"/>
      <c r="L10" s="49"/>
      <c r="M10" s="37"/>
      <c r="N10" s="37"/>
      <c r="O10" s="37"/>
      <c r="P10" s="39"/>
    </row>
    <row r="11" spans="1:21">
      <c r="A11" s="325" t="s">
        <v>50</v>
      </c>
      <c r="B11" s="326"/>
      <c r="C11" s="66">
        <v>6.4999999999999997E-3</v>
      </c>
      <c r="D11" s="45"/>
      <c r="E11" s="40"/>
      <c r="F11" s="47" t="s">
        <v>47</v>
      </c>
      <c r="G11" s="48">
        <v>6.1600000000000002E-2</v>
      </c>
      <c r="H11" s="48">
        <v>7.3999999999999996E-2</v>
      </c>
      <c r="I11" s="48">
        <v>8.9599999999999999E-2</v>
      </c>
      <c r="J11" s="37"/>
      <c r="K11" s="37"/>
      <c r="L11" s="49"/>
      <c r="M11" s="37"/>
      <c r="N11" s="37"/>
      <c r="O11" s="37"/>
      <c r="P11" s="39"/>
    </row>
    <row r="12" spans="1:21">
      <c r="A12" s="325" t="s">
        <v>122</v>
      </c>
      <c r="B12" s="326"/>
      <c r="C12" s="66">
        <v>0</v>
      </c>
      <c r="D12" s="45" t="str">
        <f>IF(C12=0," ",IF(C12=0.045,"ok", "erro"))</f>
        <v xml:space="preserve"> </v>
      </c>
      <c r="E12" s="40"/>
      <c r="F12" s="47" t="s">
        <v>123</v>
      </c>
      <c r="G12" s="327" t="s">
        <v>124</v>
      </c>
      <c r="H12" s="327"/>
      <c r="I12" s="327"/>
      <c r="J12" s="51"/>
      <c r="K12" s="51"/>
      <c r="L12" s="51"/>
      <c r="M12" s="51"/>
      <c r="N12" s="51"/>
      <c r="O12" s="51"/>
      <c r="P12" s="52"/>
      <c r="Q12" s="53"/>
      <c r="R12" s="53"/>
      <c r="S12" s="53"/>
      <c r="T12" s="53"/>
      <c r="U12" s="53"/>
    </row>
    <row r="13" spans="1:21">
      <c r="A13" s="325" t="s">
        <v>125</v>
      </c>
      <c r="B13" s="326"/>
      <c r="C13" s="66">
        <v>1E-3</v>
      </c>
      <c r="D13" s="45" t="str">
        <f>IF(C13=0," ",IF(C13&lt;=I8,"ok", "erro"))</f>
        <v>ok</v>
      </c>
      <c r="E13" s="40"/>
      <c r="F13" s="40"/>
      <c r="G13" s="37"/>
      <c r="H13" s="37"/>
      <c r="I13" s="37"/>
      <c r="J13" s="37"/>
      <c r="K13" s="37"/>
      <c r="L13" s="37"/>
      <c r="M13" s="37"/>
      <c r="N13" s="37"/>
      <c r="O13" s="37"/>
      <c r="P13" s="39"/>
    </row>
    <row r="14" spans="1:21">
      <c r="A14" s="325" t="s">
        <v>126</v>
      </c>
      <c r="B14" s="326"/>
      <c r="C14" s="66">
        <v>5.0000000000000001E-3</v>
      </c>
      <c r="D14" s="45" t="str">
        <f>IF(C14=0," ",IF(C14&lt;=I9,"ok", "erro"))</f>
        <v>ok</v>
      </c>
      <c r="E14" s="40"/>
      <c r="F14" s="40"/>
      <c r="G14" s="37"/>
      <c r="H14" s="37"/>
      <c r="I14" s="37"/>
      <c r="J14" s="37"/>
      <c r="K14" s="37"/>
      <c r="L14" s="37"/>
      <c r="M14" s="37"/>
      <c r="N14" s="37"/>
      <c r="O14" s="37"/>
      <c r="P14" s="39"/>
    </row>
    <row r="15" spans="1:21">
      <c r="A15" s="41"/>
      <c r="B15" s="40"/>
      <c r="C15" s="40"/>
      <c r="D15" s="40"/>
      <c r="E15" s="40"/>
      <c r="F15" s="40"/>
      <c r="G15" s="37"/>
      <c r="H15" s="37"/>
      <c r="I15" s="37"/>
      <c r="J15" s="37"/>
      <c r="K15" s="37"/>
      <c r="L15" s="37"/>
      <c r="M15" s="37"/>
      <c r="N15" s="37"/>
      <c r="O15" s="37"/>
      <c r="P15" s="39"/>
    </row>
    <row r="16" spans="1:21">
      <c r="A16" s="41"/>
      <c r="B16" s="40"/>
      <c r="C16" s="40"/>
      <c r="D16" s="40"/>
      <c r="E16" s="40"/>
      <c r="F16" s="40"/>
      <c r="G16" s="37"/>
      <c r="H16" s="37"/>
      <c r="I16" s="37"/>
      <c r="J16" s="37"/>
      <c r="K16" s="37"/>
      <c r="L16" s="37"/>
      <c r="M16" s="37"/>
      <c r="N16" s="37"/>
      <c r="O16" s="37"/>
      <c r="P16" s="39"/>
    </row>
    <row r="17" spans="1:19">
      <c r="A17" s="41"/>
      <c r="B17" s="37"/>
      <c r="C17" s="37"/>
      <c r="D17" s="37"/>
      <c r="E17" s="37"/>
      <c r="F17" s="40"/>
      <c r="G17" s="37"/>
      <c r="H17" s="37"/>
      <c r="I17" s="37"/>
      <c r="J17" s="37"/>
      <c r="K17" s="37"/>
      <c r="L17" s="37"/>
      <c r="M17" s="37"/>
      <c r="N17" s="37"/>
      <c r="O17" s="37"/>
      <c r="P17" s="39"/>
    </row>
    <row r="18" spans="1:19" ht="17.25" customHeight="1">
      <c r="A18" s="41"/>
      <c r="B18" s="37"/>
      <c r="C18" s="37"/>
      <c r="D18" s="37"/>
      <c r="E18" s="37"/>
      <c r="F18" s="40"/>
      <c r="G18" s="37"/>
      <c r="H18" s="37"/>
      <c r="I18" s="37"/>
      <c r="J18" s="37"/>
      <c r="K18" s="37"/>
      <c r="L18" s="37"/>
      <c r="M18" s="37"/>
      <c r="N18" s="37"/>
      <c r="O18" s="37"/>
      <c r="P18" s="39"/>
    </row>
    <row r="19" spans="1:19">
      <c r="A19" s="41"/>
      <c r="B19" s="40"/>
      <c r="C19" s="40"/>
      <c r="D19" s="40"/>
      <c r="E19" s="40"/>
      <c r="F19" s="40"/>
      <c r="G19" s="37"/>
      <c r="H19" s="37"/>
      <c r="I19" s="37"/>
      <c r="J19" s="37"/>
      <c r="K19" s="37"/>
      <c r="L19" s="37"/>
      <c r="M19" s="37"/>
      <c r="N19" s="37"/>
      <c r="O19" s="37"/>
      <c r="P19" s="39"/>
      <c r="Q19" s="37"/>
      <c r="R19" s="37"/>
      <c r="S19" s="37"/>
    </row>
    <row r="20" spans="1:19">
      <c r="A20" s="54" t="s">
        <v>127</v>
      </c>
      <c r="B20" s="55" t="s">
        <v>128</v>
      </c>
      <c r="C20" s="56">
        <f>C7</f>
        <v>0.01</v>
      </c>
      <c r="D20" s="55" t="s">
        <v>129</v>
      </c>
      <c r="E20" s="56">
        <f>C13</f>
        <v>1E-3</v>
      </c>
      <c r="F20" s="55" t="s">
        <v>129</v>
      </c>
      <c r="G20" s="56">
        <f>C14</f>
        <v>5.0000000000000001E-3</v>
      </c>
      <c r="H20" s="57" t="s">
        <v>129</v>
      </c>
      <c r="I20" s="57"/>
      <c r="J20" s="57" t="s">
        <v>130</v>
      </c>
      <c r="K20" s="57" t="s">
        <v>131</v>
      </c>
      <c r="L20" s="56">
        <f>C8</f>
        <v>5.0000000000000001E-3</v>
      </c>
      <c r="M20" s="57" t="s">
        <v>132</v>
      </c>
      <c r="N20" s="56">
        <f>C6</f>
        <v>0.02</v>
      </c>
      <c r="O20" s="57" t="s">
        <v>133</v>
      </c>
      <c r="P20" s="58">
        <v>-1</v>
      </c>
      <c r="R20" s="37"/>
      <c r="S20" s="37"/>
    </row>
    <row r="21" spans="1:19">
      <c r="A21" s="54"/>
      <c r="B21" s="51"/>
      <c r="C21" s="51"/>
      <c r="D21" s="51"/>
      <c r="E21" s="51">
        <v>1</v>
      </c>
      <c r="F21" s="59" t="s">
        <v>134</v>
      </c>
      <c r="G21" s="60">
        <f>SUM(C9:C12)</f>
        <v>8.6500000000000007E-2</v>
      </c>
      <c r="H21" s="51"/>
      <c r="I21" s="51"/>
      <c r="J21" s="51"/>
      <c r="K21" s="51"/>
      <c r="L21" s="51"/>
      <c r="M21" s="51"/>
      <c r="N21" s="51"/>
      <c r="O21" s="51"/>
      <c r="P21" s="52"/>
      <c r="R21" s="37"/>
      <c r="S21" s="37"/>
    </row>
    <row r="22" spans="1:19">
      <c r="A22" s="54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2"/>
      <c r="R22" s="37"/>
      <c r="S22" s="37"/>
    </row>
    <row r="23" spans="1:19" ht="13.5" thickBot="1">
      <c r="A23" s="61" t="s">
        <v>127</v>
      </c>
      <c r="B23" s="62">
        <f>((1+C20+E20+G20+I20)*(1+L20)*(1+N20))/(1-G21)-1</f>
        <v>0.14012216748768447</v>
      </c>
      <c r="C23" s="62"/>
      <c r="D23" s="62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4"/>
      <c r="R23" s="37"/>
      <c r="S23" s="37"/>
    </row>
    <row r="24" spans="1:19">
      <c r="B24" s="65"/>
      <c r="C24" s="65"/>
      <c r="D24" s="65"/>
      <c r="E24" s="65"/>
      <c r="F24" s="65"/>
    </row>
    <row r="25" spans="1:19">
      <c r="B25" s="65"/>
      <c r="C25" s="65"/>
      <c r="D25" s="65"/>
      <c r="E25" s="65"/>
      <c r="F25" s="65"/>
    </row>
    <row r="26" spans="1:19">
      <c r="B26" s="65"/>
      <c r="C26" s="65"/>
      <c r="D26" s="65"/>
      <c r="E26" s="65"/>
      <c r="F26" s="65"/>
    </row>
  </sheetData>
  <mergeCells count="12">
    <mergeCell ref="A12:B12"/>
    <mergeCell ref="G12:I12"/>
    <mergeCell ref="A13:B13"/>
    <mergeCell ref="A14:B14"/>
    <mergeCell ref="A2:P2"/>
    <mergeCell ref="A3:P3"/>
    <mergeCell ref="A6:B6"/>
    <mergeCell ref="A7:B7"/>
    <mergeCell ref="A8:B8"/>
    <mergeCell ref="A9:B9"/>
    <mergeCell ref="A10:B10"/>
    <mergeCell ref="A11:B11"/>
  </mergeCells>
  <printOptions horizontalCentered="1"/>
  <pageMargins left="0.78740157480314965" right="0.78740157480314965" top="2.0276041666666669" bottom="0.98425196850393704" header="0.51181102362204722" footer="0.51181102362204722"/>
  <pageSetup paperSize="9" scale="85" orientation="landscape" r:id="rId1"/>
  <headerFooter alignWithMargins="0">
    <oddHeader>&amp;L&amp;G</oddHeader>
    <oddFooter>&amp;CRua Montes Claros, Qd. 85, Lt. 06, N. 631, Parque Amazônia, Goiânia – GO, CEP 74840-650, FONE: 62 3218-6484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P42"/>
  <sheetViews>
    <sheetView view="pageLayout" topLeftCell="A22" zoomScaleNormal="100" zoomScaleSheetLayoutView="100" workbookViewId="0">
      <selection activeCell="F34" sqref="F34"/>
    </sheetView>
  </sheetViews>
  <sheetFormatPr defaultColWidth="8.85546875" defaultRowHeight="15.75"/>
  <cols>
    <col min="1" max="1" width="9" style="67" customWidth="1"/>
    <col min="2" max="2" width="8.85546875" style="67"/>
    <col min="3" max="3" width="18" style="67" customWidth="1"/>
    <col min="4" max="4" width="10.7109375" style="67" customWidth="1"/>
    <col min="5" max="5" width="14" style="67" customWidth="1"/>
    <col min="6" max="6" width="14.42578125" style="67" customWidth="1"/>
    <col min="7" max="7" width="14.28515625" style="67" customWidth="1"/>
    <col min="8" max="8" width="12.85546875" style="67" customWidth="1"/>
    <col min="9" max="9" width="12.140625" style="67" customWidth="1"/>
    <col min="10" max="10" width="12" style="68" bestFit="1" customWidth="1"/>
    <col min="11" max="16384" width="8.85546875" style="67"/>
  </cols>
  <sheetData>
    <row r="1" spans="1:16" ht="25.5" customHeight="1"/>
    <row r="2" spans="1:16" ht="33" customHeight="1">
      <c r="A2" s="293" t="s">
        <v>189</v>
      </c>
      <c r="B2" s="293"/>
      <c r="C2" s="293"/>
      <c r="D2" s="293"/>
      <c r="E2" s="293"/>
      <c r="F2" s="293"/>
      <c r="G2" s="293"/>
      <c r="H2" s="293"/>
      <c r="I2" s="293"/>
      <c r="J2" s="293"/>
      <c r="K2" s="164"/>
      <c r="L2" s="164"/>
      <c r="M2" s="164"/>
      <c r="N2" s="164"/>
      <c r="O2" s="164"/>
      <c r="P2" s="165"/>
    </row>
    <row r="3" spans="1:16" ht="33" customHeight="1">
      <c r="A3" s="293" t="s">
        <v>191</v>
      </c>
      <c r="B3" s="293"/>
      <c r="C3" s="293"/>
      <c r="D3" s="293"/>
      <c r="E3" s="293"/>
      <c r="F3" s="293"/>
      <c r="G3" s="293"/>
      <c r="H3" s="293"/>
      <c r="I3" s="293"/>
      <c r="J3" s="293"/>
      <c r="K3" s="166"/>
      <c r="L3" s="166"/>
      <c r="M3" s="166"/>
      <c r="N3" s="166"/>
      <c r="O3" s="166"/>
      <c r="P3" s="167"/>
    </row>
    <row r="4" spans="1:16" ht="16.5">
      <c r="A4" s="168"/>
      <c r="B4" s="169"/>
      <c r="C4" s="169"/>
      <c r="D4" s="169"/>
      <c r="E4" s="169"/>
      <c r="F4" s="169"/>
      <c r="G4" s="169"/>
      <c r="H4" s="169"/>
      <c r="I4" s="169"/>
      <c r="J4" s="170"/>
    </row>
    <row r="5" spans="1:16" ht="16.5">
      <c r="A5" s="171" t="s">
        <v>146</v>
      </c>
      <c r="B5" s="169"/>
      <c r="C5" s="169"/>
      <c r="D5" s="169"/>
      <c r="E5" s="169"/>
      <c r="F5" s="169"/>
      <c r="G5" s="169"/>
      <c r="H5" s="169"/>
      <c r="I5" s="169"/>
      <c r="J5" s="170"/>
    </row>
    <row r="6" spans="1:16" ht="16.5">
      <c r="A6" s="168" t="s">
        <v>147</v>
      </c>
      <c r="B6" s="169"/>
      <c r="C6" s="169"/>
      <c r="D6" s="169"/>
      <c r="E6" s="169"/>
      <c r="F6" s="169"/>
      <c r="G6" s="169"/>
      <c r="H6" s="169"/>
      <c r="I6" s="169"/>
      <c r="J6" s="170">
        <v>0.2</v>
      </c>
    </row>
    <row r="7" spans="1:16" ht="16.5">
      <c r="A7" s="168" t="s">
        <v>148</v>
      </c>
      <c r="B7" s="169"/>
      <c r="C7" s="169"/>
      <c r="D7" s="169"/>
      <c r="E7" s="169"/>
      <c r="F7" s="169"/>
      <c r="G7" s="169"/>
      <c r="H7" s="169"/>
      <c r="I7" s="169"/>
      <c r="J7" s="170">
        <v>0.08</v>
      </c>
    </row>
    <row r="8" spans="1:16" ht="16.5">
      <c r="A8" s="168" t="s">
        <v>149</v>
      </c>
      <c r="B8" s="169"/>
      <c r="C8" s="169"/>
      <c r="D8" s="169"/>
      <c r="E8" s="169"/>
      <c r="F8" s="169"/>
      <c r="G8" s="169"/>
      <c r="H8" s="169"/>
      <c r="I8" s="169"/>
      <c r="J8" s="170">
        <v>1.4999999999999999E-2</v>
      </c>
    </row>
    <row r="9" spans="1:16" ht="16.5">
      <c r="A9" s="168" t="s">
        <v>150</v>
      </c>
      <c r="B9" s="169"/>
      <c r="C9" s="169"/>
      <c r="D9" s="169"/>
      <c r="E9" s="169"/>
      <c r="F9" s="169"/>
      <c r="G9" s="169"/>
      <c r="H9" s="169"/>
      <c r="I9" s="169"/>
      <c r="J9" s="170">
        <v>0.01</v>
      </c>
    </row>
    <row r="10" spans="1:16" ht="16.5">
      <c r="A10" s="168" t="s">
        <v>151</v>
      </c>
      <c r="B10" s="169"/>
      <c r="C10" s="169"/>
      <c r="D10" s="169"/>
      <c r="E10" s="169"/>
      <c r="F10" s="169"/>
      <c r="G10" s="169"/>
      <c r="H10" s="169"/>
      <c r="I10" s="169"/>
      <c r="J10" s="170">
        <v>2E-3</v>
      </c>
    </row>
    <row r="11" spans="1:16" ht="16.5">
      <c r="A11" s="168" t="s">
        <v>152</v>
      </c>
      <c r="B11" s="169"/>
      <c r="C11" s="169"/>
      <c r="D11" s="169"/>
      <c r="E11" s="169"/>
      <c r="F11" s="169"/>
      <c r="G11" s="169"/>
      <c r="H11" s="169"/>
      <c r="I11" s="169"/>
      <c r="J11" s="170">
        <v>2.5000000000000001E-2</v>
      </c>
    </row>
    <row r="12" spans="1:16" ht="16.5">
      <c r="A12" s="168" t="s">
        <v>153</v>
      </c>
      <c r="B12" s="169"/>
      <c r="C12" s="169"/>
      <c r="D12" s="169"/>
      <c r="E12" s="169"/>
      <c r="F12" s="169"/>
      <c r="G12" s="169"/>
      <c r="H12" s="169"/>
      <c r="I12" s="169"/>
      <c r="J12" s="170">
        <v>0.03</v>
      </c>
    </row>
    <row r="13" spans="1:16" ht="16.5">
      <c r="A13" s="168" t="s">
        <v>154</v>
      </c>
      <c r="B13" s="169"/>
      <c r="C13" s="169"/>
      <c r="D13" s="169"/>
      <c r="E13" s="169"/>
      <c r="F13" s="169"/>
      <c r="G13" s="169"/>
      <c r="H13" s="169"/>
      <c r="I13" s="169"/>
      <c r="J13" s="172">
        <v>6.0000000000000001E-3</v>
      </c>
    </row>
    <row r="14" spans="1:16" ht="16.5">
      <c r="A14" s="168" t="s">
        <v>155</v>
      </c>
      <c r="B14" s="169"/>
      <c r="C14" s="169"/>
      <c r="D14" s="169"/>
      <c r="E14" s="169"/>
      <c r="F14" s="169"/>
      <c r="G14" s="169"/>
      <c r="H14" s="169"/>
      <c r="I14" s="169"/>
      <c r="J14" s="173">
        <v>0.01</v>
      </c>
    </row>
    <row r="15" spans="1:16" ht="16.5">
      <c r="A15" s="174"/>
      <c r="B15" s="169"/>
      <c r="C15" s="169"/>
      <c r="D15" s="169"/>
      <c r="E15" s="169"/>
      <c r="F15" s="169"/>
      <c r="G15" s="169"/>
      <c r="H15" s="169"/>
      <c r="I15" s="169"/>
      <c r="J15" s="175">
        <f>SUM(J6:J14)</f>
        <v>0.37800000000000011</v>
      </c>
    </row>
    <row r="16" spans="1:16" ht="16.5">
      <c r="A16" s="174"/>
      <c r="B16" s="169"/>
      <c r="C16" s="169"/>
      <c r="D16" s="169"/>
      <c r="E16" s="169"/>
      <c r="F16" s="169"/>
      <c r="G16" s="169"/>
      <c r="H16" s="169"/>
      <c r="I16" s="169"/>
      <c r="J16" s="170"/>
    </row>
    <row r="17" spans="1:10" ht="16.5">
      <c r="A17" s="171" t="s">
        <v>156</v>
      </c>
      <c r="B17" s="169"/>
      <c r="C17" s="169"/>
      <c r="D17" s="169"/>
      <c r="E17" s="169"/>
      <c r="F17" s="169"/>
      <c r="G17" s="169"/>
      <c r="H17" s="169"/>
      <c r="I17" s="169"/>
      <c r="J17" s="170"/>
    </row>
    <row r="18" spans="1:10" ht="16.5">
      <c r="A18" s="168" t="s">
        <v>157</v>
      </c>
      <c r="B18" s="169"/>
      <c r="C18" s="169"/>
      <c r="D18" s="169"/>
      <c r="E18" s="169"/>
      <c r="F18" s="169"/>
      <c r="G18" s="169"/>
      <c r="H18" s="169"/>
      <c r="I18" s="169"/>
      <c r="J18" s="170">
        <v>0</v>
      </c>
    </row>
    <row r="19" spans="1:10" ht="16.5">
      <c r="A19" s="168" t="s">
        <v>158</v>
      </c>
      <c r="B19" s="169"/>
      <c r="C19" s="169"/>
      <c r="D19" s="169"/>
      <c r="E19" s="169"/>
      <c r="F19" s="169"/>
      <c r="G19" s="169"/>
      <c r="H19" s="169"/>
      <c r="I19" s="169"/>
      <c r="J19" s="170">
        <v>0</v>
      </c>
    </row>
    <row r="20" spans="1:10" ht="16.5">
      <c r="A20" s="168" t="s">
        <v>159</v>
      </c>
      <c r="B20" s="169"/>
      <c r="C20" s="169"/>
      <c r="D20" s="169"/>
      <c r="E20" s="169"/>
      <c r="F20" s="169"/>
      <c r="G20" s="169"/>
      <c r="H20" s="169"/>
      <c r="I20" s="169"/>
      <c r="J20" s="170">
        <v>6.3E-3</v>
      </c>
    </row>
    <row r="21" spans="1:10" ht="16.5">
      <c r="A21" s="168" t="s">
        <v>160</v>
      </c>
      <c r="B21" s="169"/>
      <c r="C21" s="169"/>
      <c r="D21" s="169"/>
      <c r="E21" s="169"/>
      <c r="F21" s="169"/>
      <c r="G21" s="169"/>
      <c r="H21" s="169"/>
      <c r="I21" s="169"/>
      <c r="J21" s="170">
        <v>1.2999999999999999E-3</v>
      </c>
    </row>
    <row r="22" spans="1:10" ht="16.5">
      <c r="A22" s="168" t="s">
        <v>161</v>
      </c>
      <c r="B22" s="169"/>
      <c r="C22" s="169"/>
      <c r="D22" s="169"/>
      <c r="E22" s="169"/>
      <c r="F22" s="169"/>
      <c r="G22" s="169"/>
      <c r="H22" s="169"/>
      <c r="I22" s="169"/>
      <c r="J22" s="172">
        <v>5.0000000000000001E-4</v>
      </c>
    </row>
    <row r="23" spans="1:10" ht="16.5">
      <c r="A23" s="168" t="s">
        <v>162</v>
      </c>
      <c r="B23" s="169"/>
      <c r="C23" s="169"/>
      <c r="D23" s="169"/>
      <c r="E23" s="169"/>
      <c r="F23" s="169"/>
      <c r="G23" s="169"/>
      <c r="H23" s="169"/>
      <c r="I23" s="169"/>
      <c r="J23" s="172">
        <v>2.0000000000000001E-4</v>
      </c>
    </row>
    <row r="24" spans="1:10" ht="16.5">
      <c r="A24" s="168" t="s">
        <v>163</v>
      </c>
      <c r="B24" s="176"/>
      <c r="C24" s="176"/>
      <c r="D24" s="176"/>
      <c r="E24" s="176"/>
      <c r="F24" s="176"/>
      <c r="G24" s="176"/>
      <c r="H24" s="176"/>
      <c r="I24" s="176"/>
      <c r="J24" s="172">
        <v>5.5999999999999999E-3</v>
      </c>
    </row>
    <row r="25" spans="1:10" ht="16.5">
      <c r="A25" s="168" t="s">
        <v>164</v>
      </c>
      <c r="B25" s="169"/>
      <c r="C25" s="169"/>
      <c r="D25" s="169"/>
      <c r="E25" s="169"/>
      <c r="F25" s="169"/>
      <c r="G25" s="169"/>
      <c r="H25" s="169"/>
      <c r="I25" s="169"/>
      <c r="J25" s="172">
        <v>0.1111</v>
      </c>
    </row>
    <row r="26" spans="1:10" ht="16.5">
      <c r="A26" s="168" t="s">
        <v>165</v>
      </c>
      <c r="B26" s="169"/>
      <c r="C26" s="169"/>
      <c r="D26" s="169"/>
      <c r="E26" s="169"/>
      <c r="F26" s="169"/>
      <c r="G26" s="169"/>
      <c r="H26" s="169"/>
      <c r="I26" s="169"/>
      <c r="J26" s="172">
        <v>8.3299999999999999E-2</v>
      </c>
    </row>
    <row r="27" spans="1:10" ht="16.5">
      <c r="A27" s="177"/>
      <c r="B27" s="169"/>
      <c r="C27" s="169"/>
      <c r="D27" s="169"/>
      <c r="E27" s="169"/>
      <c r="F27" s="169"/>
      <c r="G27" s="169"/>
      <c r="H27" s="169"/>
      <c r="I27" s="169"/>
      <c r="J27" s="178">
        <f>SUM(J18:J26)</f>
        <v>0.20829999999999999</v>
      </c>
    </row>
    <row r="28" spans="1:10" ht="16.5">
      <c r="A28" s="171"/>
      <c r="B28" s="169"/>
      <c r="C28" s="169"/>
      <c r="D28" s="169"/>
      <c r="E28" s="169"/>
      <c r="F28" s="169"/>
      <c r="G28" s="169"/>
      <c r="H28" s="169"/>
      <c r="I28" s="169"/>
      <c r="J28" s="170"/>
    </row>
    <row r="29" spans="1:10" ht="16.5">
      <c r="A29" s="171" t="s">
        <v>166</v>
      </c>
      <c r="B29" s="169"/>
      <c r="C29" s="169"/>
      <c r="D29" s="169"/>
      <c r="E29" s="169"/>
      <c r="F29" s="169"/>
      <c r="G29" s="169"/>
      <c r="H29" s="169"/>
      <c r="I29" s="169"/>
      <c r="J29" s="170"/>
    </row>
    <row r="30" spans="1:10" ht="16.5">
      <c r="A30" s="168" t="s">
        <v>167</v>
      </c>
      <c r="B30" s="169"/>
      <c r="C30" s="169"/>
      <c r="D30" s="169"/>
      <c r="E30" s="169"/>
      <c r="F30" s="169"/>
      <c r="G30" s="169"/>
      <c r="H30" s="169"/>
      <c r="I30" s="169"/>
      <c r="J30" s="170">
        <v>4.5499999999999999E-2</v>
      </c>
    </row>
    <row r="31" spans="1:10" ht="16.5">
      <c r="A31" s="168" t="s">
        <v>168</v>
      </c>
      <c r="B31" s="169"/>
      <c r="C31" s="169"/>
      <c r="D31" s="169"/>
      <c r="E31" s="169"/>
      <c r="F31" s="169"/>
      <c r="G31" s="169"/>
      <c r="H31" s="169"/>
      <c r="I31" s="169"/>
      <c r="J31" s="170">
        <v>2.2000000000000001E-3</v>
      </c>
    </row>
    <row r="32" spans="1:10" ht="16.5">
      <c r="A32" s="168" t="s">
        <v>169</v>
      </c>
      <c r="B32" s="169"/>
      <c r="C32" s="169"/>
      <c r="D32" s="169"/>
      <c r="E32" s="169"/>
      <c r="F32" s="169"/>
      <c r="G32" s="169"/>
      <c r="H32" s="169"/>
      <c r="I32" s="169"/>
      <c r="J32" s="170">
        <v>3.6700000000000003E-2</v>
      </c>
    </row>
    <row r="33" spans="1:10" ht="16.5">
      <c r="A33" s="168" t="s">
        <v>170</v>
      </c>
      <c r="B33" s="169"/>
      <c r="C33" s="169"/>
      <c r="D33" s="169"/>
      <c r="E33" s="169"/>
      <c r="F33" s="169"/>
      <c r="G33" s="169"/>
      <c r="H33" s="169"/>
      <c r="I33" s="169"/>
      <c r="J33" s="173">
        <v>3.8E-3</v>
      </c>
    </row>
    <row r="34" spans="1:10" ht="16.5">
      <c r="A34" s="177"/>
      <c r="B34" s="169"/>
      <c r="C34" s="169"/>
      <c r="D34" s="169"/>
      <c r="E34" s="169"/>
      <c r="F34" s="169"/>
      <c r="G34" s="169"/>
      <c r="H34" s="169"/>
      <c r="I34" s="169"/>
      <c r="J34" s="175">
        <f>SUM(J30:J33)</f>
        <v>8.8200000000000001E-2</v>
      </c>
    </row>
    <row r="35" spans="1:10" ht="16.5">
      <c r="A35" s="168"/>
      <c r="B35" s="169"/>
      <c r="C35" s="169"/>
      <c r="D35" s="169"/>
      <c r="E35" s="169"/>
      <c r="F35" s="169"/>
      <c r="G35" s="169"/>
      <c r="H35" s="169"/>
      <c r="I35" s="169"/>
      <c r="J35" s="170"/>
    </row>
    <row r="36" spans="1:10" ht="16.5">
      <c r="A36" s="171" t="s">
        <v>171</v>
      </c>
      <c r="B36" s="169"/>
      <c r="C36" s="169"/>
      <c r="D36" s="169"/>
      <c r="E36" s="169"/>
      <c r="F36" s="169"/>
      <c r="G36" s="169"/>
      <c r="H36" s="169"/>
      <c r="I36" s="169"/>
      <c r="J36" s="170"/>
    </row>
    <row r="37" spans="1:10" ht="16.5">
      <c r="A37" s="168" t="s">
        <v>172</v>
      </c>
      <c r="B37" s="169"/>
      <c r="C37" s="169"/>
      <c r="D37" s="169"/>
      <c r="E37" s="169"/>
      <c r="F37" s="169"/>
      <c r="G37" s="169"/>
      <c r="H37" s="169"/>
      <c r="I37" s="169"/>
      <c r="J37" s="172">
        <f>J27*J15</f>
        <v>7.8737400000000013E-2</v>
      </c>
    </row>
    <row r="38" spans="1:10" ht="16.5">
      <c r="A38" s="168" t="s">
        <v>173</v>
      </c>
      <c r="B38" s="169"/>
      <c r="C38" s="169"/>
      <c r="D38" s="169"/>
      <c r="E38" s="169"/>
      <c r="F38" s="169"/>
      <c r="G38" s="169"/>
      <c r="H38" s="169"/>
      <c r="I38" s="169"/>
      <c r="J38" s="172">
        <v>3.8E-3</v>
      </c>
    </row>
    <row r="39" spans="1:10" ht="16.5">
      <c r="A39" s="168" t="s">
        <v>174</v>
      </c>
      <c r="B39" s="169"/>
      <c r="C39" s="169"/>
      <c r="D39" s="169"/>
      <c r="E39" s="169"/>
      <c r="F39" s="169"/>
      <c r="G39" s="169"/>
      <c r="H39" s="169"/>
      <c r="I39" s="169"/>
      <c r="J39" s="173">
        <v>1.9E-3</v>
      </c>
    </row>
    <row r="40" spans="1:10" ht="16.5">
      <c r="A40" s="171"/>
      <c r="B40" s="169"/>
      <c r="C40" s="169"/>
      <c r="D40" s="169"/>
      <c r="E40" s="169"/>
      <c r="F40" s="169"/>
      <c r="G40" s="169"/>
      <c r="H40" s="169"/>
      <c r="I40" s="169"/>
      <c r="J40" s="175">
        <f>SUM(J37:J39)</f>
        <v>8.443740000000001E-2</v>
      </c>
    </row>
    <row r="41" spans="1:10" ht="16.5">
      <c r="A41" s="171" t="s">
        <v>175</v>
      </c>
      <c r="B41" s="169"/>
      <c r="C41" s="169"/>
      <c r="D41" s="169"/>
      <c r="E41" s="169"/>
      <c r="F41" s="169"/>
      <c r="G41" s="169"/>
      <c r="H41" s="169"/>
      <c r="I41" s="169"/>
      <c r="J41" s="170"/>
    </row>
    <row r="42" spans="1:10" ht="16.5">
      <c r="A42" s="171" t="s">
        <v>192</v>
      </c>
      <c r="B42" s="169"/>
      <c r="C42" s="169"/>
      <c r="D42" s="169"/>
      <c r="E42" s="169"/>
      <c r="F42" s="169"/>
      <c r="G42" s="169"/>
      <c r="H42" s="169"/>
      <c r="I42" s="169"/>
      <c r="J42" s="175">
        <f>J15+J27+J34+J40</f>
        <v>0.7589374000000001</v>
      </c>
    </row>
  </sheetData>
  <mergeCells count="2">
    <mergeCell ref="A2:J2"/>
    <mergeCell ref="A3:J3"/>
  </mergeCells>
  <pageMargins left="0.51181102362204722" right="0.51181102362204722" top="2.1653543307086616" bottom="0.19685039370078741" header="0.31496062992125984" footer="0.31496062992125984"/>
  <pageSetup paperSize="9" scale="51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13</vt:i4>
      </vt:variant>
    </vt:vector>
  </HeadingPairs>
  <TitlesOfParts>
    <vt:vector size="21" baseType="lpstr">
      <vt:lpstr>ORÇAMENTO</vt:lpstr>
      <vt:lpstr>CRONOGRAMA</vt:lpstr>
      <vt:lpstr>Comp. Varredura</vt:lpstr>
      <vt:lpstr>ILUMINAÇÃO PÚBLICA</vt:lpstr>
      <vt:lpstr>Comp. Pint. Meio Fio</vt:lpstr>
      <vt:lpstr>Comp. Aterro Sanit.</vt:lpstr>
      <vt:lpstr>BDI</vt:lpstr>
      <vt:lpstr>L.S.B - MO direta</vt:lpstr>
      <vt:lpstr>BDI!Area_de_impressao</vt:lpstr>
      <vt:lpstr>'Comp. Aterro Sanit.'!Area_de_impressao</vt:lpstr>
      <vt:lpstr>'Comp. Pint. Meio Fio'!Area_de_impressao</vt:lpstr>
      <vt:lpstr>'Comp. Varredura'!Area_de_impressao</vt:lpstr>
      <vt:lpstr>CRONOGRAMA!Area_de_impressao</vt:lpstr>
      <vt:lpstr>'ILUMINAÇÃO PÚBLICA'!Area_de_impressao</vt:lpstr>
      <vt:lpstr>'L.S.B - MO direta'!Area_de_impressao</vt:lpstr>
      <vt:lpstr>ORÇAMENTO!Area_de_impressao</vt:lpstr>
      <vt:lpstr>'Comp. Aterro Sanit.'!Titulos_de_impressao</vt:lpstr>
      <vt:lpstr>'Comp. Pint. Meio Fio'!Titulos_de_impressao</vt:lpstr>
      <vt:lpstr>'Comp. Varredura'!Titulos_de_impressao</vt:lpstr>
      <vt:lpstr>'ILUMINAÇÃO PÚBLICA'!Titulos_de_impressao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BERNARDO</cp:lastModifiedBy>
  <cp:lastPrinted>2021-03-15T13:06:47Z</cp:lastPrinted>
  <dcterms:created xsi:type="dcterms:W3CDTF">2010-03-23T18:37:29Z</dcterms:created>
  <dcterms:modified xsi:type="dcterms:W3CDTF">2021-03-16T18:44:36Z</dcterms:modified>
</cp:coreProperties>
</file>